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worksheets/sheet6.xml" ContentType="application/vnd.openxmlformats-officedocument.spreadsheetml.worksheet+xml"/>
  <Override PartName="/xl/chartsheets/sheet5.xml" ContentType="application/vnd.openxmlformats-officedocument.spreadsheetml.chart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pivotTables/pivotTable1.xml" ContentType="application/vnd.openxmlformats-officedocument.spreadsheetml.pivotTab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408"/>
  <workbookPr showInkAnnotation="0"/>
  <mc:AlternateContent xmlns:mc="http://schemas.openxmlformats.org/markup-compatibility/2006">
    <mc:Choice Requires="x15">
      <x15ac:absPath xmlns:x15ac="http://schemas.microsoft.com/office/spreadsheetml/2010/11/ac" url="/Users/hanssamios/Documents/Focussed Agile/Templates/"/>
    </mc:Choice>
  </mc:AlternateContent>
  <bookViews>
    <workbookView xWindow="0" yWindow="460" windowWidth="25600" windowHeight="14500" tabRatio="500" activeTab="9"/>
  </bookViews>
  <sheets>
    <sheet name="Instructions" sheetId="8" r:id="rId1"/>
    <sheet name="Lookups" sheetId="2" r:id="rId2"/>
    <sheet name="Product Backlog" sheetId="1" r:id="rId3"/>
    <sheet name="Raw Calculations" sheetId="5" r:id="rId4"/>
    <sheet name="Velocity History" sheetId="4" r:id="rId5"/>
    <sheet name="Release Burn-up" sheetId="17" r:id="rId6"/>
    <sheet name="Accuracy of Commit" sheetId="9" r:id="rId7"/>
    <sheet name="Velocity Trend" sheetId="10" r:id="rId8"/>
    <sheet name="Unplanned Trend" sheetId="14" r:id="rId9"/>
    <sheet name="Investment Allocation" sheetId="15" r:id="rId10"/>
    <sheet name="Good Data" sheetId="16" r:id="rId11"/>
  </sheets>
  <definedNames>
    <definedName name="_xlnm._FilterDatabase" localSheetId="2" hidden="1">'Product Backlog'!$A$1:$P$29</definedName>
    <definedName name="Committed">OFFSET(Lookups!$J$2,0,0,COUNTA(Lookups!$J:$J)-1,1)</definedName>
    <definedName name="Epic">OFFSET(Lookups!$F$2,0,0,COUNTA(Lookups!$F:$F)-1,1)</definedName>
    <definedName name="InvestmentCategory">OFFSET(Lookups!$C$2,0,0,COUNTA(Lookups!$C:$C)-1,1)</definedName>
    <definedName name="NormalVariation">Lookups!$K$2</definedName>
    <definedName name="Project">OFFSET(Lookups!$I$2,0,0,COUNTA(Lookups!$I:$I)-1,1)</definedName>
    <definedName name="RelativeSize">OFFSET(Lookups!$A$2,0,0,COUNTA(Lookups!$A:$A)-1,1)</definedName>
    <definedName name="ReleaseEvent">OFFSET(Lookups!$E$2,0,0,COUNTA(Lookups!$E:$E)-1,1)</definedName>
    <definedName name="Schedule">OFFSET(Lookups!$H$2,0,0,COUNTA(Lookups!$H:$H)-1,1)</definedName>
    <definedName name="ScopeChange">OFFSET(Lookups!$B$2,0,0,COUNTA(Lookups!$B:$B)-1,1)</definedName>
    <definedName name="Status">OFFSET(Lookups!$G$2,0,0,COUNTA(Lookups!$G:$G)-1,1)</definedName>
  </definedNames>
  <calcPr calcId="150000" concurrentCalc="0"/>
  <pivotCaches>
    <pivotCache cacheId="0" r:id="rId12"/>
  </pivotCaches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2" i="5" l="1"/>
  <c r="L3" i="4"/>
  <c r="L4" i="4"/>
  <c r="L5" i="4"/>
  <c r="L6" i="4"/>
  <c r="L7" i="4"/>
  <c r="L8" i="4"/>
  <c r="L9" i="4"/>
  <c r="L10" i="4"/>
  <c r="L11" i="4"/>
  <c r="L12" i="4"/>
  <c r="L13" i="4"/>
  <c r="L14" i="4"/>
  <c r="L15" i="4"/>
  <c r="L16" i="4"/>
  <c r="L17" i="4"/>
  <c r="L18" i="4"/>
  <c r="L19" i="4"/>
  <c r="L20" i="4"/>
  <c r="M3" i="4"/>
  <c r="M4" i="4"/>
  <c r="M5" i="4"/>
  <c r="M6" i="4"/>
  <c r="M7" i="4"/>
  <c r="M8" i="4"/>
  <c r="M9" i="4"/>
  <c r="M10" i="4"/>
  <c r="M11" i="4"/>
  <c r="M12" i="4"/>
  <c r="M13" i="4"/>
  <c r="M14" i="4"/>
  <c r="M15" i="4"/>
  <c r="M16" i="4"/>
  <c r="M17" i="4"/>
  <c r="M18" i="4"/>
  <c r="M19" i="4"/>
  <c r="M20" i="4"/>
  <c r="M2" i="4"/>
  <c r="I2" i="4"/>
  <c r="L2" i="4"/>
  <c r="I3" i="4"/>
  <c r="I4" i="4"/>
  <c r="A3" i="4"/>
  <c r="A4" i="4"/>
  <c r="A5" i="4"/>
  <c r="I5" i="4"/>
  <c r="A6" i="4"/>
  <c r="I6" i="4"/>
  <c r="A7" i="4"/>
  <c r="I7" i="4"/>
  <c r="A8" i="4"/>
  <c r="I8" i="4"/>
  <c r="A9" i="4"/>
  <c r="I9" i="4"/>
  <c r="A10" i="4"/>
  <c r="I10" i="4"/>
  <c r="A11" i="4"/>
  <c r="I11" i="4"/>
  <c r="A12" i="4"/>
  <c r="I12" i="4"/>
  <c r="A13" i="4"/>
  <c r="I13" i="4"/>
  <c r="A14" i="4"/>
  <c r="I14" i="4"/>
  <c r="A15" i="4"/>
  <c r="I15" i="4"/>
  <c r="A16" i="4"/>
  <c r="I16" i="4"/>
  <c r="A17" i="4"/>
  <c r="I17" i="4"/>
  <c r="A18" i="4"/>
  <c r="I18" i="4"/>
  <c r="A19" i="4"/>
  <c r="I19" i="4"/>
  <c r="A20" i="4"/>
  <c r="I20" i="4"/>
  <c r="O3" i="4"/>
  <c r="O4" i="4"/>
  <c r="O5" i="4"/>
  <c r="O6" i="4"/>
  <c r="O7" i="4"/>
  <c r="O8" i="4"/>
  <c r="O9" i="4"/>
  <c r="O10" i="4"/>
  <c r="O11" i="4"/>
  <c r="O12" i="4"/>
  <c r="O13" i="4"/>
  <c r="O14" i="4"/>
  <c r="O15" i="4"/>
  <c r="O16" i="4"/>
  <c r="O17" i="4"/>
  <c r="O18" i="4"/>
  <c r="O19" i="4"/>
  <c r="O20" i="4"/>
  <c r="O21" i="4"/>
  <c r="O22" i="4"/>
  <c r="O23" i="4"/>
  <c r="O24" i="4"/>
  <c r="O25" i="4"/>
  <c r="O26" i="4"/>
  <c r="O27" i="4"/>
  <c r="O28" i="4"/>
  <c r="O29" i="4"/>
  <c r="O30" i="4"/>
  <c r="O31" i="4"/>
  <c r="O32" i="4"/>
  <c r="O33" i="4"/>
  <c r="O34" i="4"/>
  <c r="O35" i="4"/>
  <c r="O36" i="4"/>
  <c r="O37" i="4"/>
  <c r="O2" i="4"/>
  <c r="G2" i="5"/>
  <c r="F2" i="5"/>
  <c r="Y3" i="4"/>
  <c r="Y4" i="4"/>
  <c r="Y5" i="4"/>
  <c r="Y6" i="4"/>
  <c r="Y7" i="4"/>
  <c r="Y8" i="4"/>
  <c r="Y9" i="4"/>
  <c r="Y10" i="4"/>
  <c r="Y11" i="4"/>
  <c r="Y12" i="4"/>
  <c r="Y13" i="4"/>
  <c r="Y14" i="4"/>
  <c r="Y15" i="4"/>
  <c r="Y16" i="4"/>
  <c r="Y17" i="4"/>
  <c r="Y18" i="4"/>
  <c r="Y19" i="4"/>
  <c r="Y20" i="4"/>
  <c r="Y21" i="4"/>
  <c r="Y22" i="4"/>
  <c r="Y23" i="4"/>
  <c r="Y24" i="4"/>
  <c r="Y25" i="4"/>
  <c r="Y26" i="4"/>
  <c r="Y27" i="4"/>
  <c r="Y28" i="4"/>
  <c r="Y29" i="4"/>
  <c r="Y2" i="4"/>
  <c r="Z2" i="4"/>
  <c r="AA3" i="4"/>
  <c r="AA4" i="4"/>
  <c r="AA5" i="4"/>
  <c r="AA6" i="4"/>
  <c r="AA7" i="4"/>
  <c r="AA8" i="4"/>
  <c r="AA9" i="4"/>
  <c r="AA10" i="4"/>
  <c r="AA11" i="4"/>
  <c r="AA12" i="4"/>
  <c r="AA13" i="4"/>
  <c r="AA14" i="4"/>
  <c r="AA15" i="4"/>
  <c r="AA16" i="4"/>
  <c r="AA17" i="4"/>
  <c r="AA18" i="4"/>
  <c r="AA19" i="4"/>
  <c r="AA20" i="4"/>
  <c r="AA21" i="4"/>
  <c r="AA22" i="4"/>
  <c r="AA23" i="4"/>
  <c r="AA24" i="4"/>
  <c r="AA25" i="4"/>
  <c r="AA26" i="4"/>
  <c r="AA27" i="4"/>
  <c r="AA28" i="4"/>
  <c r="AA29" i="4"/>
  <c r="Z3" i="4"/>
  <c r="Z4" i="4"/>
  <c r="Z5" i="4"/>
  <c r="Z6" i="4"/>
  <c r="Z7" i="4"/>
  <c r="Z8" i="4"/>
  <c r="Z9" i="4"/>
  <c r="Z10" i="4"/>
  <c r="Z11" i="4"/>
  <c r="Z12" i="4"/>
  <c r="Z13" i="4"/>
  <c r="Z14" i="4"/>
  <c r="Z15" i="4"/>
  <c r="Z16" i="4"/>
  <c r="Z17" i="4"/>
  <c r="Z18" i="4"/>
  <c r="Z19" i="4"/>
  <c r="Z20" i="4"/>
  <c r="Z21" i="4"/>
  <c r="Z22" i="4"/>
  <c r="Z23" i="4"/>
  <c r="Z24" i="4"/>
  <c r="Z25" i="4"/>
  <c r="Z26" i="4"/>
  <c r="Z27" i="4"/>
  <c r="Z28" i="4"/>
  <c r="Z29" i="4"/>
  <c r="AA2" i="4"/>
  <c r="B2" i="4"/>
  <c r="C8" i="5"/>
  <c r="D8" i="5"/>
  <c r="D2" i="5"/>
  <c r="E2" i="5"/>
  <c r="C2" i="5"/>
  <c r="B24" i="4"/>
  <c r="B25" i="4"/>
  <c r="B26" i="4"/>
  <c r="B27" i="4"/>
  <c r="B28" i="4"/>
  <c r="B29" i="4"/>
  <c r="B3" i="4"/>
  <c r="B4" i="4"/>
  <c r="B5" i="4"/>
  <c r="B6" i="4"/>
  <c r="B7" i="4"/>
  <c r="B8" i="4"/>
  <c r="B9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A3" i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2" i="1"/>
</calcChain>
</file>

<file path=xl/comments1.xml><?xml version="1.0" encoding="utf-8"?>
<comments xmlns="http://schemas.openxmlformats.org/spreadsheetml/2006/main">
  <authors>
    <author>hpsamios</author>
  </authors>
  <commentList>
    <comment ref="P1" authorId="0">
      <text>
        <r>
          <rPr>
            <b/>
            <sz val="9"/>
            <color indexed="81"/>
            <rFont val="Tahoma"/>
            <family val="2"/>
          </rPr>
          <t>hpsamios:</t>
        </r>
        <r>
          <rPr>
            <sz val="9"/>
            <color indexed="81"/>
            <rFont val="Tahoma"/>
            <family val="2"/>
          </rPr>
          <t xml:space="preserve">
Add comments to help you understand what happened during this Sprint so you can use the numbers better.</t>
        </r>
      </text>
    </comment>
  </commentList>
</comments>
</file>

<file path=xl/sharedStrings.xml><?xml version="1.0" encoding="utf-8"?>
<sst xmlns="http://schemas.openxmlformats.org/spreadsheetml/2006/main" count="401" uniqueCount="159">
  <si>
    <t>Rank</t>
  </si>
  <si>
    <t>ID</t>
  </si>
  <si>
    <t>ST-001</t>
  </si>
  <si>
    <t>Who / As A</t>
  </si>
  <si>
    <t>What / I Want</t>
  </si>
  <si>
    <t>Why / So That</t>
  </si>
  <si>
    <t>Value</t>
  </si>
  <si>
    <t>Size</t>
  </si>
  <si>
    <t>Relative Size</t>
  </si>
  <si>
    <t>?</t>
  </si>
  <si>
    <t>Infinite</t>
  </si>
  <si>
    <t>Scope Change</t>
  </si>
  <si>
    <t>Added</t>
  </si>
  <si>
    <t>Removed</t>
  </si>
  <si>
    <t>Scope</t>
  </si>
  <si>
    <t>Baselined</t>
  </si>
  <si>
    <t>Investment</t>
  </si>
  <si>
    <t>Investment Category</t>
  </si>
  <si>
    <t>Project / New Feature</t>
  </si>
  <si>
    <t>R&amp;D</t>
  </si>
  <si>
    <t>Maintenance</t>
  </si>
  <si>
    <t>Technical Debt</t>
  </si>
  <si>
    <t>Administration</t>
  </si>
  <si>
    <t>Release Event</t>
  </si>
  <si>
    <t>Epic</t>
  </si>
  <si>
    <t>Epic 1</t>
  </si>
  <si>
    <t>Epic 2</t>
  </si>
  <si>
    <t>Epic 3</t>
  </si>
  <si>
    <t>Epic 4</t>
  </si>
  <si>
    <t>Epic 5</t>
  </si>
  <si>
    <t>ST-002</t>
  </si>
  <si>
    <t>ST-003</t>
  </si>
  <si>
    <t>ST-004</t>
  </si>
  <si>
    <t>ST-005</t>
  </si>
  <si>
    <t>ST-006</t>
  </si>
  <si>
    <t>ST-007</t>
  </si>
  <si>
    <t>ST-008</t>
  </si>
  <si>
    <t>ST-009</t>
  </si>
  <si>
    <t>ST-010</t>
  </si>
  <si>
    <t>ST-011</t>
  </si>
  <si>
    <t>ST-012</t>
  </si>
  <si>
    <t>ST-013</t>
  </si>
  <si>
    <t>ST-014</t>
  </si>
  <si>
    <t>ST-015</t>
  </si>
  <si>
    <t>ST-016</t>
  </si>
  <si>
    <t>ST-017</t>
  </si>
  <si>
    <t>ST-018</t>
  </si>
  <si>
    <t>ST-019</t>
  </si>
  <si>
    <t>ST-020</t>
  </si>
  <si>
    <t>ST-021</t>
  </si>
  <si>
    <t>ST-022</t>
  </si>
  <si>
    <t>ST-023</t>
  </si>
  <si>
    <t>ST-024</t>
  </si>
  <si>
    <t>ST-025</t>
  </si>
  <si>
    <t>ST-026</t>
  </si>
  <si>
    <t>Operator</t>
  </si>
  <si>
    <t>So I can finally go home on time</t>
  </si>
  <si>
    <t>Do something exciting 1</t>
  </si>
  <si>
    <t>Do something exciting 2</t>
  </si>
  <si>
    <t>Do something exciting 3</t>
  </si>
  <si>
    <t>Do something exciting 4</t>
  </si>
  <si>
    <t>Do something exciting 5</t>
  </si>
  <si>
    <t>Do something exciting 6</t>
  </si>
  <si>
    <t>Do something exciting 7</t>
  </si>
  <si>
    <t>Administrator</t>
  </si>
  <si>
    <t>So I can control people</t>
  </si>
  <si>
    <t>Stop someone from doing something 1</t>
  </si>
  <si>
    <t>Status</t>
  </si>
  <si>
    <t>To Do</t>
  </si>
  <si>
    <t>In Progress</t>
  </si>
  <si>
    <t>Done</t>
  </si>
  <si>
    <t>It’s a defect - fix it</t>
  </si>
  <si>
    <t>Stop someone from doing something 2</t>
  </si>
  <si>
    <t>Buyer</t>
  </si>
  <si>
    <t>Support the corporate standard</t>
  </si>
  <si>
    <t>So things end up costing more</t>
  </si>
  <si>
    <t>Do something exciting 10</t>
  </si>
  <si>
    <t>Do something exciting 11</t>
  </si>
  <si>
    <t>Do something exciting 12</t>
  </si>
  <si>
    <t>Do something exciting 13</t>
  </si>
  <si>
    <t>Do something exciting 14</t>
  </si>
  <si>
    <t>Do something exciting 15</t>
  </si>
  <si>
    <t>Do something exciting 16</t>
  </si>
  <si>
    <t>Do something exciting 20</t>
  </si>
  <si>
    <t>Do something exciting 21</t>
  </si>
  <si>
    <t>Do something exciting 22</t>
  </si>
  <si>
    <t>Do something exciting 23</t>
  </si>
  <si>
    <t>Do something exciting 24</t>
  </si>
  <si>
    <t>Do something exciting 25</t>
  </si>
  <si>
    <t>Do something exciting 26</t>
  </si>
  <si>
    <t>Schedule</t>
  </si>
  <si>
    <t>Sprint 1</t>
  </si>
  <si>
    <t>Sprint 2</t>
  </si>
  <si>
    <t>Sprint 3</t>
  </si>
  <si>
    <t>Sprint 4</t>
  </si>
  <si>
    <t>Sprint 5</t>
  </si>
  <si>
    <t>Sprint 6</t>
  </si>
  <si>
    <t>Sprint 7</t>
  </si>
  <si>
    <t>Sprint 8</t>
  </si>
  <si>
    <t>Sprint 9</t>
  </si>
  <si>
    <t>Sprint 10</t>
  </si>
  <si>
    <t>Grand Total</t>
  </si>
  <si>
    <t>Sum of Size</t>
  </si>
  <si>
    <t>Row Labels</t>
  </si>
  <si>
    <t>Training, Team Meetings, Coaching/Mentoring, Company Events</t>
  </si>
  <si>
    <t>Incident</t>
  </si>
  <si>
    <t>Investment Category Description</t>
  </si>
  <si>
    <t>Investment required to address issues in quality the IT Services we have in place today such as covering code with automated tests, re-factoring to improve code or make it testable</t>
  </si>
  <si>
    <t>Truly new work. Investment in IT Services that is totally new to the work or to our offering to the industry / market</t>
  </si>
  <si>
    <t>Sprint Number</t>
  </si>
  <si>
    <t>Team Size (Number)</t>
  </si>
  <si>
    <t>Capacity (Hours)</t>
  </si>
  <si>
    <t>Committed Velocity (Points)</t>
  </si>
  <si>
    <t>Actual Velocity (Points)</t>
  </si>
  <si>
    <t>Accuracy of Commit</t>
  </si>
  <si>
    <t>Comments</t>
  </si>
  <si>
    <t>Working Days (Number)</t>
  </si>
  <si>
    <t>Unplanned (%)</t>
  </si>
  <si>
    <t>Planned investment required to address defects/updates/patching found in fielded IT Services</t>
  </si>
  <si>
    <t>General incremental IT Services investments required to address market/customer demand.</t>
  </si>
  <si>
    <t>Restore existing IT Services to working order</t>
  </si>
  <si>
    <t>Sprint Review Date</t>
  </si>
  <si>
    <t>Project</t>
  </si>
  <si>
    <t>Centennial</t>
  </si>
  <si>
    <t>Bootstrap</t>
  </si>
  <si>
    <t>Total Scope</t>
  </si>
  <si>
    <t>Next</t>
  </si>
  <si>
    <t>After next</t>
  </si>
  <si>
    <t>Cycle / Release Event</t>
  </si>
  <si>
    <t>Added Scope</t>
  </si>
  <si>
    <t>Removed Scope</t>
  </si>
  <si>
    <t>Total "Done"</t>
  </si>
  <si>
    <t>Cumulative "Done"</t>
  </si>
  <si>
    <t>Cycle / Release Event Current Data Calculations</t>
  </si>
  <si>
    <t>Select Cycle / Release Event:</t>
  </si>
  <si>
    <t>Sprint Current Data Calculations</t>
  </si>
  <si>
    <t>Select Sprint:</t>
  </si>
  <si>
    <t>Committed Velocity</t>
  </si>
  <si>
    <t>Actual Velocity</t>
  </si>
  <si>
    <t>Committed</t>
  </si>
  <si>
    <t>Plus Range</t>
  </si>
  <si>
    <t>Minus Range</t>
  </si>
  <si>
    <t>100%</t>
  </si>
  <si>
    <t>Phil returned to team</t>
  </si>
  <si>
    <t>Purpose</t>
  </si>
  <si>
    <t>Simple Product Backlog spreadsheet to display basic information such as the release burn-up, scope change over time, likely release date, ability to make commitments, and how much interuptions we are seeing</t>
  </si>
  <si>
    <t>Lookups</t>
  </si>
  <si>
    <t>Usage</t>
  </si>
  <si>
    <t>Fill in the values you'd like to select against for the following categories:</t>
  </si>
  <si>
    <t>Enter data into the "Product Backlog" tab.</t>
  </si>
  <si>
    <t>When you have decided on a plan for a "Release Event" set the Scope to "Baseline". Future scope added to this "Release Event" should be Scoped as "Added".</t>
  </si>
  <si>
    <t>At the end of the Sprint we need to update the "Velocity History" tab with the information about the Sprint. Use the "Raw Calculations" tab to get some of this data</t>
  </si>
  <si>
    <t>Charts will update automatically after you enter the Sprint data.</t>
  </si>
  <si>
    <t>Normal Variation</t>
  </si>
  <si>
    <t>Count with Estimates</t>
  </si>
  <si>
    <t>Count without Estimates</t>
  </si>
  <si>
    <t>Forecast Project Scope</t>
  </si>
  <si>
    <t>Total Project Scope</t>
  </si>
  <si>
    <t>Forecast "Done"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</si>
</sst>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;@"/>
  </numFmts>
  <fonts count="7" x14ac:knownFonts="1"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23">
    <xf numFmtId="0" fontId="0" fillId="0" borderId="0" xfId="0"/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right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right"/>
    </xf>
    <xf numFmtId="0" fontId="0" fillId="0" borderId="0" xfId="0" pivotButton="1"/>
    <xf numFmtId="0" fontId="0" fillId="0" borderId="0" xfId="0" applyNumberFormat="1"/>
    <xf numFmtId="9" fontId="0" fillId="0" borderId="0" xfId="0" applyNumberFormat="1"/>
    <xf numFmtId="164" fontId="0" fillId="0" borderId="0" xfId="0" applyNumberFormat="1"/>
    <xf numFmtId="0" fontId="0" fillId="4" borderId="0" xfId="0" applyFill="1"/>
    <xf numFmtId="9" fontId="0" fillId="4" borderId="0" xfId="0" applyNumberFormat="1" applyFill="1"/>
    <xf numFmtId="0" fontId="0" fillId="0" borderId="0" xfId="0" applyFill="1"/>
    <xf numFmtId="164" fontId="1" fillId="3" borderId="2" xfId="0" applyNumberFormat="1" applyFont="1" applyFill="1" applyBorder="1" applyAlignment="1">
      <alignment horizontal="center" wrapText="1"/>
    </xf>
    <xf numFmtId="0" fontId="1" fillId="3" borderId="2" xfId="0" applyFont="1" applyFill="1" applyBorder="1" applyAlignment="1">
      <alignment horizontal="center" wrapText="1"/>
    </xf>
    <xf numFmtId="9" fontId="1" fillId="3" borderId="2" xfId="0" applyNumberFormat="1" applyFont="1" applyFill="1" applyBorder="1" applyAlignment="1">
      <alignment horizontal="center" wrapText="1"/>
    </xf>
    <xf numFmtId="0" fontId="1" fillId="3" borderId="0" xfId="0" applyFont="1" applyFill="1" applyAlignment="1">
      <alignment horizontal="center" wrapText="1"/>
    </xf>
    <xf numFmtId="0" fontId="1" fillId="3" borderId="3" xfId="0" applyFont="1" applyFill="1" applyBorder="1" applyAlignment="1">
      <alignment horizontal="center" wrapText="1"/>
    </xf>
    <xf numFmtId="0" fontId="1" fillId="3" borderId="0" xfId="0" quotePrefix="1" applyFont="1" applyFill="1" applyAlignment="1">
      <alignment horizontal="center" wrapText="1"/>
    </xf>
    <xf numFmtId="0" fontId="1" fillId="3" borderId="4" xfId="0" applyFont="1" applyFill="1" applyBorder="1"/>
    <xf numFmtId="0" fontId="2" fillId="0" borderId="0" xfId="0" applyFont="1"/>
    <xf numFmtId="1" fontId="1" fillId="3" borderId="2" xfId="0" applyNumberFormat="1" applyFont="1" applyFill="1" applyBorder="1" applyAlignment="1">
      <alignment horizontal="center" wrapText="1"/>
    </xf>
    <xf numFmtId="1" fontId="0" fillId="0" borderId="0" xfId="0" applyNumberFormat="1" applyFill="1"/>
  </cellXfs>
  <cellStyles count="3">
    <cellStyle name="Followed Hyperlink" xfId="2" builtinId="9" hidden="1"/>
    <cellStyle name="Hyperlink" xfId="1" builtinId="8" hidden="1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chartsheet" Target="chartsheets/sheet5.xml"/><Relationship Id="rId12" Type="http://schemas.openxmlformats.org/officeDocument/2006/relationships/pivotCacheDefinition" Target="pivotCache/pivotCacheDefinition1.xml"/><Relationship Id="rId13" Type="http://schemas.openxmlformats.org/officeDocument/2006/relationships/theme" Target="theme/theme1.xml"/><Relationship Id="rId14" Type="http://schemas.openxmlformats.org/officeDocument/2006/relationships/styles" Target="styles.xml"/><Relationship Id="rId15" Type="http://schemas.openxmlformats.org/officeDocument/2006/relationships/sharedStrings" Target="sharedStrings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chartsheet" Target="chartsheets/sheet1.xml"/><Relationship Id="rId7" Type="http://schemas.openxmlformats.org/officeDocument/2006/relationships/chartsheet" Target="chartsheets/sheet2.xml"/><Relationship Id="rId8" Type="http://schemas.openxmlformats.org/officeDocument/2006/relationships/chartsheet" Target="chartsheets/sheet3.xml"/><Relationship Id="rId9" Type="http://schemas.openxmlformats.org/officeDocument/2006/relationships/chartsheet" Target="chartsheets/sheet4.xml"/><Relationship Id="rId10" Type="http://schemas.openxmlformats.org/officeDocument/2006/relationships/worksheet" Target="worksheets/sheet6.xml"/></Relationships>
</file>

<file path=xl/charts/_rels/chart1.xml.rels><?xml version="1.0" encoding="UTF-8" standalone="yes"?>
<Relationships xmlns="http://schemas.openxmlformats.org/package/2006/relationships"><Relationship Id="rId1" Type="http://schemas.microsoft.com/office/2011/relationships/chartStyle" Target="style1.xml"/><Relationship Id="rId2" Type="http://schemas.microsoft.com/office/2011/relationships/chartColorStyle" Target="colors1.xml"/></Relationships>
</file>

<file path=xl/charts/_rels/chart2.xml.rels><?xml version="1.0" encoding="UTF-8" standalone="yes"?>
<Relationships xmlns="http://schemas.openxmlformats.org/package/2006/relationships"><Relationship Id="rId1" Type="http://schemas.microsoft.com/office/2011/relationships/chartStyle" Target="style2.xml"/><Relationship Id="rId2" Type="http://schemas.microsoft.com/office/2011/relationships/chartColorStyle" Target="colors2.xml"/></Relationships>
</file>

<file path=xl/charts/_rels/chart3.xml.rels><?xml version="1.0" encoding="UTF-8" standalone="yes"?>
<Relationships xmlns="http://schemas.openxmlformats.org/package/2006/relationships"><Relationship Id="rId1" Type="http://schemas.microsoft.com/office/2011/relationships/chartStyle" Target="style3.xml"/><Relationship Id="rId2" Type="http://schemas.microsoft.com/office/2011/relationships/chartColorStyle" Target="colors3.xml"/></Relationships>
</file>

<file path=xl/charts/_rels/chart4.xml.rels><?xml version="1.0" encoding="UTF-8" standalone="yes"?>
<Relationships xmlns="http://schemas.openxmlformats.org/package/2006/relationships"><Relationship Id="rId1" Type="http://schemas.microsoft.com/office/2011/relationships/chartStyle" Target="style4.xml"/><Relationship Id="rId2" Type="http://schemas.microsoft.com/office/2011/relationships/chartColorStyle" Target="colors4.xml"/></Relationships>
</file>

<file path=xl/charts/_rels/chart5.xml.rels><?xml version="1.0" encoding="UTF-8" standalone="yes"?>
<Relationships xmlns="http://schemas.openxmlformats.org/package/2006/relationships"><Relationship Id="rId1" Type="http://schemas.microsoft.com/office/2011/relationships/chartStyle" Target="style5.xml"/><Relationship Id="rId2" Type="http://schemas.microsoft.com/office/2011/relationships/chartColorStyle" Target="colors5.xml"/></Relationships>
</file>

<file path=xl/charts/_rels/chart6.xml.rels><?xml version="1.0" encoding="UTF-8" standalone="yes"?>
<Relationships xmlns="http://schemas.openxmlformats.org/package/2006/relationships"><Relationship Id="rId1" Type="http://schemas.microsoft.com/office/2011/relationships/chartStyle" Target="style6.xml"/><Relationship Id="rId2" Type="http://schemas.microsoft.com/office/2011/relationships/chartColorStyle" Target="colors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Team</a:t>
            </a:r>
            <a:r>
              <a:rPr lang="en-US" baseline="0"/>
              <a:t> Name - Release Burn-up</a:t>
            </a:r>
          </a:p>
          <a:p>
            <a:pPr>
              <a:defRPr/>
            </a:pPr>
            <a:r>
              <a:rPr lang="en-US" baseline="0"/>
              <a:t>Complete and Forecast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'Velocity History'!$H$1</c:f>
              <c:strCache>
                <c:ptCount val="1"/>
                <c:pt idx="0">
                  <c:v>Total Project Scope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'Velocity History'!$A$2:$A$37</c:f>
              <c:numCache>
                <c:formatCode>yyyy\-mm\-dd;@</c:formatCode>
                <c:ptCount val="36"/>
                <c:pt idx="0">
                  <c:v>42325.0</c:v>
                </c:pt>
                <c:pt idx="1">
                  <c:v>42339.0</c:v>
                </c:pt>
                <c:pt idx="2">
                  <c:v>42353.0</c:v>
                </c:pt>
                <c:pt idx="3">
                  <c:v>42367.0</c:v>
                </c:pt>
                <c:pt idx="4">
                  <c:v>42381.0</c:v>
                </c:pt>
                <c:pt idx="5">
                  <c:v>42395.0</c:v>
                </c:pt>
                <c:pt idx="6">
                  <c:v>42409.0</c:v>
                </c:pt>
                <c:pt idx="7">
                  <c:v>42423.0</c:v>
                </c:pt>
                <c:pt idx="8">
                  <c:v>42437.0</c:v>
                </c:pt>
                <c:pt idx="9">
                  <c:v>42451.0</c:v>
                </c:pt>
                <c:pt idx="10">
                  <c:v>42465.0</c:v>
                </c:pt>
                <c:pt idx="11">
                  <c:v>42479.0</c:v>
                </c:pt>
                <c:pt idx="12">
                  <c:v>42493.0</c:v>
                </c:pt>
                <c:pt idx="13">
                  <c:v>42507.0</c:v>
                </c:pt>
                <c:pt idx="14">
                  <c:v>42521.0</c:v>
                </c:pt>
                <c:pt idx="15">
                  <c:v>42535.0</c:v>
                </c:pt>
                <c:pt idx="16">
                  <c:v>42549.0</c:v>
                </c:pt>
                <c:pt idx="17">
                  <c:v>42563.0</c:v>
                </c:pt>
                <c:pt idx="18">
                  <c:v>42577.0</c:v>
                </c:pt>
              </c:numCache>
            </c:numRef>
          </c:cat>
          <c:val>
            <c:numRef>
              <c:f>'Velocity History'!$H$2:$H$37</c:f>
              <c:numCache>
                <c:formatCode>General</c:formatCode>
                <c:ptCount val="36"/>
                <c:pt idx="0">
                  <c:v>100.0</c:v>
                </c:pt>
                <c:pt idx="1">
                  <c:v>115.0</c:v>
                </c:pt>
                <c:pt idx="2">
                  <c:v>126.0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'Velocity History'!$I$1</c:f>
              <c:strCache>
                <c:ptCount val="1"/>
                <c:pt idx="0">
                  <c:v>Forecast Project Scope</c:v>
                </c:pt>
              </c:strCache>
            </c:strRef>
          </c:tx>
          <c:spPr>
            <a:ln w="28575" cap="rnd">
              <a:solidFill>
                <a:schemeClr val="accent2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'Velocity History'!$A$2:$A$37</c:f>
              <c:numCache>
                <c:formatCode>yyyy\-mm\-dd;@</c:formatCode>
                <c:ptCount val="36"/>
                <c:pt idx="0">
                  <c:v>42325.0</c:v>
                </c:pt>
                <c:pt idx="1">
                  <c:v>42339.0</c:v>
                </c:pt>
                <c:pt idx="2">
                  <c:v>42353.0</c:v>
                </c:pt>
                <c:pt idx="3">
                  <c:v>42367.0</c:v>
                </c:pt>
                <c:pt idx="4">
                  <c:v>42381.0</c:v>
                </c:pt>
                <c:pt idx="5">
                  <c:v>42395.0</c:v>
                </c:pt>
                <c:pt idx="6">
                  <c:v>42409.0</c:v>
                </c:pt>
                <c:pt idx="7">
                  <c:v>42423.0</c:v>
                </c:pt>
                <c:pt idx="8">
                  <c:v>42437.0</c:v>
                </c:pt>
                <c:pt idx="9">
                  <c:v>42451.0</c:v>
                </c:pt>
                <c:pt idx="10">
                  <c:v>42465.0</c:v>
                </c:pt>
                <c:pt idx="11">
                  <c:v>42479.0</c:v>
                </c:pt>
                <c:pt idx="12">
                  <c:v>42493.0</c:v>
                </c:pt>
                <c:pt idx="13">
                  <c:v>42507.0</c:v>
                </c:pt>
                <c:pt idx="14">
                  <c:v>42521.0</c:v>
                </c:pt>
                <c:pt idx="15">
                  <c:v>42535.0</c:v>
                </c:pt>
                <c:pt idx="16">
                  <c:v>42549.0</c:v>
                </c:pt>
                <c:pt idx="17">
                  <c:v>42563.0</c:v>
                </c:pt>
                <c:pt idx="18">
                  <c:v>42577.0</c:v>
                </c:pt>
              </c:numCache>
            </c:numRef>
          </c:cat>
          <c:val>
            <c:numRef>
              <c:f>'Velocity History'!$I$2:$I$37</c:f>
              <c:numCache>
                <c:formatCode>0</c:formatCode>
                <c:ptCount val="36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139.6666666666642</c:v>
                </c:pt>
                <c:pt idx="4">
                  <c:v>152.6666666666642</c:v>
                </c:pt>
                <c:pt idx="5">
                  <c:v>165.6666666666642</c:v>
                </c:pt>
                <c:pt idx="6">
                  <c:v>178.6666666666642</c:v>
                </c:pt>
                <c:pt idx="7">
                  <c:v>191.6666666666642</c:v>
                </c:pt>
                <c:pt idx="8">
                  <c:v>204.6666666666642</c:v>
                </c:pt>
                <c:pt idx="9">
                  <c:v>217.6666666666642</c:v>
                </c:pt>
                <c:pt idx="10">
                  <c:v>230.6666666666642</c:v>
                </c:pt>
                <c:pt idx="11">
                  <c:v>243.6666666666642</c:v>
                </c:pt>
                <c:pt idx="12">
                  <c:v>256.6666666666642</c:v>
                </c:pt>
                <c:pt idx="13">
                  <c:v>269.6666666666642</c:v>
                </c:pt>
                <c:pt idx="14">
                  <c:v>282.6666666666642</c:v>
                </c:pt>
                <c:pt idx="15">
                  <c:v>295.6666666666642</c:v>
                </c:pt>
                <c:pt idx="16">
                  <c:v>308.6666666666642</c:v>
                </c:pt>
                <c:pt idx="17">
                  <c:v>321.6666666666642</c:v>
                </c:pt>
                <c:pt idx="18">
                  <c:v>334.6666666666642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'Velocity History'!$L$1</c:f>
              <c:strCache>
                <c:ptCount val="1"/>
                <c:pt idx="0">
                  <c:v>Cumulative "Done"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'Velocity History'!$A$2:$A$37</c:f>
              <c:numCache>
                <c:formatCode>yyyy\-mm\-dd;@</c:formatCode>
                <c:ptCount val="36"/>
                <c:pt idx="0">
                  <c:v>42325.0</c:v>
                </c:pt>
                <c:pt idx="1">
                  <c:v>42339.0</c:v>
                </c:pt>
                <c:pt idx="2">
                  <c:v>42353.0</c:v>
                </c:pt>
                <c:pt idx="3">
                  <c:v>42367.0</c:v>
                </c:pt>
                <c:pt idx="4">
                  <c:v>42381.0</c:v>
                </c:pt>
                <c:pt idx="5">
                  <c:v>42395.0</c:v>
                </c:pt>
                <c:pt idx="6">
                  <c:v>42409.0</c:v>
                </c:pt>
                <c:pt idx="7">
                  <c:v>42423.0</c:v>
                </c:pt>
                <c:pt idx="8">
                  <c:v>42437.0</c:v>
                </c:pt>
                <c:pt idx="9">
                  <c:v>42451.0</c:v>
                </c:pt>
                <c:pt idx="10">
                  <c:v>42465.0</c:v>
                </c:pt>
                <c:pt idx="11">
                  <c:v>42479.0</c:v>
                </c:pt>
                <c:pt idx="12">
                  <c:v>42493.0</c:v>
                </c:pt>
                <c:pt idx="13">
                  <c:v>42507.0</c:v>
                </c:pt>
                <c:pt idx="14">
                  <c:v>42521.0</c:v>
                </c:pt>
                <c:pt idx="15">
                  <c:v>42535.0</c:v>
                </c:pt>
                <c:pt idx="16">
                  <c:v>42549.0</c:v>
                </c:pt>
                <c:pt idx="17">
                  <c:v>42563.0</c:v>
                </c:pt>
                <c:pt idx="18">
                  <c:v>42577.0</c:v>
                </c:pt>
              </c:numCache>
            </c:numRef>
          </c:cat>
          <c:val>
            <c:numRef>
              <c:f>'Velocity History'!$L$2:$L$37</c:f>
              <c:numCache>
                <c:formatCode>General</c:formatCode>
                <c:ptCount val="36"/>
                <c:pt idx="0">
                  <c:v>18.0</c:v>
                </c:pt>
                <c:pt idx="1">
                  <c:v>38.0</c:v>
                </c:pt>
                <c:pt idx="2">
                  <c:v>59.0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'Velocity History'!$M$1</c:f>
              <c:strCache>
                <c:ptCount val="1"/>
                <c:pt idx="0">
                  <c:v>Forecast "Done"</c:v>
                </c:pt>
              </c:strCache>
            </c:strRef>
          </c:tx>
          <c:spPr>
            <a:ln w="28575" cap="rnd">
              <a:solidFill>
                <a:srgbClr val="92D05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'Velocity History'!$A$2:$A$37</c:f>
              <c:numCache>
                <c:formatCode>yyyy\-mm\-dd;@</c:formatCode>
                <c:ptCount val="36"/>
                <c:pt idx="0">
                  <c:v>42325.0</c:v>
                </c:pt>
                <c:pt idx="1">
                  <c:v>42339.0</c:v>
                </c:pt>
                <c:pt idx="2">
                  <c:v>42353.0</c:v>
                </c:pt>
                <c:pt idx="3">
                  <c:v>42367.0</c:v>
                </c:pt>
                <c:pt idx="4">
                  <c:v>42381.0</c:v>
                </c:pt>
                <c:pt idx="5">
                  <c:v>42395.0</c:v>
                </c:pt>
                <c:pt idx="6">
                  <c:v>42409.0</c:v>
                </c:pt>
                <c:pt idx="7">
                  <c:v>42423.0</c:v>
                </c:pt>
                <c:pt idx="8">
                  <c:v>42437.0</c:v>
                </c:pt>
                <c:pt idx="9">
                  <c:v>42451.0</c:v>
                </c:pt>
                <c:pt idx="10">
                  <c:v>42465.0</c:v>
                </c:pt>
                <c:pt idx="11">
                  <c:v>42479.0</c:v>
                </c:pt>
                <c:pt idx="12">
                  <c:v>42493.0</c:v>
                </c:pt>
                <c:pt idx="13">
                  <c:v>42507.0</c:v>
                </c:pt>
                <c:pt idx="14">
                  <c:v>42521.0</c:v>
                </c:pt>
                <c:pt idx="15">
                  <c:v>42535.0</c:v>
                </c:pt>
                <c:pt idx="16">
                  <c:v>42549.0</c:v>
                </c:pt>
                <c:pt idx="17">
                  <c:v>42563.0</c:v>
                </c:pt>
                <c:pt idx="18">
                  <c:v>42577.0</c:v>
                </c:pt>
              </c:numCache>
            </c:numRef>
          </c:cat>
          <c:val>
            <c:numRef>
              <c:f>'Velocity History'!$M$2:$M$37</c:f>
              <c:numCache>
                <c:formatCode>0</c:formatCode>
                <c:ptCount val="36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79.33333333333576</c:v>
                </c:pt>
                <c:pt idx="4">
                  <c:v>99.83333333333576</c:v>
                </c:pt>
                <c:pt idx="5">
                  <c:v>120.3333333333358</c:v>
                </c:pt>
                <c:pt idx="6">
                  <c:v>140.8333333333358</c:v>
                </c:pt>
                <c:pt idx="7">
                  <c:v>161.3333333333358</c:v>
                </c:pt>
                <c:pt idx="8">
                  <c:v>181.8333333333358</c:v>
                </c:pt>
                <c:pt idx="9">
                  <c:v>202.3333333333358</c:v>
                </c:pt>
                <c:pt idx="10">
                  <c:v>222.8333333333358</c:v>
                </c:pt>
                <c:pt idx="11">
                  <c:v>243.3333333333358</c:v>
                </c:pt>
                <c:pt idx="12">
                  <c:v>263.8333333333358</c:v>
                </c:pt>
                <c:pt idx="13">
                  <c:v>284.3333333333358</c:v>
                </c:pt>
                <c:pt idx="14">
                  <c:v>304.8333333333358</c:v>
                </c:pt>
                <c:pt idx="15">
                  <c:v>325.3333333333358</c:v>
                </c:pt>
                <c:pt idx="16">
                  <c:v>345.8333333333358</c:v>
                </c:pt>
                <c:pt idx="17">
                  <c:v>366.3333333333358</c:v>
                </c:pt>
                <c:pt idx="18">
                  <c:v>386.8333333333358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2086174768"/>
        <c:axId val="-2086171200"/>
      </c:lineChart>
      <c:dateAx>
        <c:axId val="-2086174768"/>
        <c:scaling>
          <c:orientation val="minMax"/>
        </c:scaling>
        <c:delete val="0"/>
        <c:axPos val="b"/>
        <c:numFmt formatCode="yyyy\-mm\-dd;@" sourceLinked="1"/>
        <c:majorTickMark val="cross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086171200"/>
        <c:crosses val="autoZero"/>
        <c:auto val="1"/>
        <c:lblOffset val="100"/>
        <c:baseTimeUnit val="days"/>
      </c:dateAx>
      <c:valAx>
        <c:axId val="-20861712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Points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08617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Team Name</a:t>
            </a:r>
          </a:p>
          <a:p>
            <a:pPr>
              <a:defRPr/>
            </a:pPr>
            <a:r>
              <a:rPr lang="en-US"/>
              <a:t>Accuracy of Commit (100% menas "exactly right")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'Velocity History'!$O$1</c:f>
              <c:strCache>
                <c:ptCount val="1"/>
                <c:pt idx="0">
                  <c:v>Accuracy of Commit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'Velocity History'!$A$2:$A$29</c:f>
              <c:numCache>
                <c:formatCode>yyyy\-mm\-dd;@</c:formatCode>
                <c:ptCount val="28"/>
                <c:pt idx="0">
                  <c:v>42325.0</c:v>
                </c:pt>
                <c:pt idx="1">
                  <c:v>42339.0</c:v>
                </c:pt>
                <c:pt idx="2">
                  <c:v>42353.0</c:v>
                </c:pt>
                <c:pt idx="3">
                  <c:v>42367.0</c:v>
                </c:pt>
                <c:pt idx="4">
                  <c:v>42381.0</c:v>
                </c:pt>
                <c:pt idx="5">
                  <c:v>42395.0</c:v>
                </c:pt>
                <c:pt idx="6">
                  <c:v>42409.0</c:v>
                </c:pt>
                <c:pt idx="7">
                  <c:v>42423.0</c:v>
                </c:pt>
                <c:pt idx="8">
                  <c:v>42437.0</c:v>
                </c:pt>
                <c:pt idx="9">
                  <c:v>42451.0</c:v>
                </c:pt>
                <c:pt idx="10">
                  <c:v>42465.0</c:v>
                </c:pt>
                <c:pt idx="11">
                  <c:v>42479.0</c:v>
                </c:pt>
                <c:pt idx="12">
                  <c:v>42493.0</c:v>
                </c:pt>
                <c:pt idx="13">
                  <c:v>42507.0</c:v>
                </c:pt>
                <c:pt idx="14">
                  <c:v>42521.0</c:v>
                </c:pt>
                <c:pt idx="15">
                  <c:v>42535.0</c:v>
                </c:pt>
                <c:pt idx="16">
                  <c:v>42549.0</c:v>
                </c:pt>
                <c:pt idx="17">
                  <c:v>42563.0</c:v>
                </c:pt>
                <c:pt idx="18">
                  <c:v>42577.0</c:v>
                </c:pt>
              </c:numCache>
            </c:numRef>
          </c:cat>
          <c:val>
            <c:numRef>
              <c:f>'Velocity History'!$O$2:$O$29</c:f>
              <c:numCache>
                <c:formatCode>0%</c:formatCode>
                <c:ptCount val="28"/>
                <c:pt idx="0">
                  <c:v>1.0</c:v>
                </c:pt>
                <c:pt idx="1">
                  <c:v>0.9</c:v>
                </c:pt>
                <c:pt idx="2">
                  <c:v>1.19047619047619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'Velocity History'!$Z$1</c:f>
              <c:strCache>
                <c:ptCount val="1"/>
                <c:pt idx="0">
                  <c:v>Plus Range</c:v>
                </c:pt>
              </c:strCache>
            </c:strRef>
          </c:tx>
          <c:spPr>
            <a:ln w="285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'Velocity History'!$A$2:$A$29</c:f>
              <c:numCache>
                <c:formatCode>yyyy\-mm\-dd;@</c:formatCode>
                <c:ptCount val="28"/>
                <c:pt idx="0">
                  <c:v>42325.0</c:v>
                </c:pt>
                <c:pt idx="1">
                  <c:v>42339.0</c:v>
                </c:pt>
                <c:pt idx="2">
                  <c:v>42353.0</c:v>
                </c:pt>
                <c:pt idx="3">
                  <c:v>42367.0</c:v>
                </c:pt>
                <c:pt idx="4">
                  <c:v>42381.0</c:v>
                </c:pt>
                <c:pt idx="5">
                  <c:v>42395.0</c:v>
                </c:pt>
                <c:pt idx="6">
                  <c:v>42409.0</c:v>
                </c:pt>
                <c:pt idx="7">
                  <c:v>42423.0</c:v>
                </c:pt>
                <c:pt idx="8">
                  <c:v>42437.0</c:v>
                </c:pt>
                <c:pt idx="9">
                  <c:v>42451.0</c:v>
                </c:pt>
                <c:pt idx="10">
                  <c:v>42465.0</c:v>
                </c:pt>
                <c:pt idx="11">
                  <c:v>42479.0</c:v>
                </c:pt>
                <c:pt idx="12">
                  <c:v>42493.0</c:v>
                </c:pt>
                <c:pt idx="13">
                  <c:v>42507.0</c:v>
                </c:pt>
                <c:pt idx="14">
                  <c:v>42521.0</c:v>
                </c:pt>
                <c:pt idx="15">
                  <c:v>42535.0</c:v>
                </c:pt>
                <c:pt idx="16">
                  <c:v>42549.0</c:v>
                </c:pt>
                <c:pt idx="17">
                  <c:v>42563.0</c:v>
                </c:pt>
                <c:pt idx="18">
                  <c:v>42577.0</c:v>
                </c:pt>
              </c:numCache>
            </c:numRef>
          </c:cat>
          <c:val>
            <c:numRef>
              <c:f>'Velocity History'!$Z$2:$Z$29</c:f>
              <c:numCache>
                <c:formatCode>0%</c:formatCode>
                <c:ptCount val="28"/>
                <c:pt idx="0">
                  <c:v>1.16</c:v>
                </c:pt>
                <c:pt idx="1">
                  <c:v>1.16</c:v>
                </c:pt>
                <c:pt idx="2">
                  <c:v>1.16</c:v>
                </c:pt>
                <c:pt idx="3">
                  <c:v>1.16</c:v>
                </c:pt>
                <c:pt idx="4">
                  <c:v>1.16</c:v>
                </c:pt>
                <c:pt idx="5">
                  <c:v>1.16</c:v>
                </c:pt>
                <c:pt idx="6">
                  <c:v>1.16</c:v>
                </c:pt>
                <c:pt idx="7">
                  <c:v>1.16</c:v>
                </c:pt>
                <c:pt idx="8">
                  <c:v>1.16</c:v>
                </c:pt>
                <c:pt idx="9">
                  <c:v>1.16</c:v>
                </c:pt>
                <c:pt idx="10">
                  <c:v>1.16</c:v>
                </c:pt>
                <c:pt idx="11">
                  <c:v>1.16</c:v>
                </c:pt>
                <c:pt idx="12">
                  <c:v>1.16</c:v>
                </c:pt>
                <c:pt idx="13">
                  <c:v>1.16</c:v>
                </c:pt>
                <c:pt idx="14">
                  <c:v>1.16</c:v>
                </c:pt>
                <c:pt idx="15">
                  <c:v>1.16</c:v>
                </c:pt>
                <c:pt idx="16">
                  <c:v>1.16</c:v>
                </c:pt>
                <c:pt idx="17">
                  <c:v>1.16</c:v>
                </c:pt>
                <c:pt idx="18">
                  <c:v>1.16</c:v>
                </c:pt>
                <c:pt idx="19">
                  <c:v>0.0</c:v>
                </c:pt>
                <c:pt idx="20">
                  <c:v>0.0</c:v>
                </c:pt>
                <c:pt idx="21">
                  <c:v>0.0</c:v>
                </c:pt>
                <c:pt idx="22">
                  <c:v>0.0</c:v>
                </c:pt>
                <c:pt idx="23">
                  <c:v>0.0</c:v>
                </c:pt>
                <c:pt idx="24">
                  <c:v>0.0</c:v>
                </c:pt>
                <c:pt idx="25">
                  <c:v>0.0</c:v>
                </c:pt>
                <c:pt idx="26">
                  <c:v>0.0</c:v>
                </c:pt>
                <c:pt idx="27">
                  <c:v>0.0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'Velocity History'!$AA$1</c:f>
              <c:strCache>
                <c:ptCount val="1"/>
                <c:pt idx="0">
                  <c:v>Minus Range</c:v>
                </c:pt>
              </c:strCache>
            </c:strRef>
          </c:tx>
          <c:spPr>
            <a:ln w="285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'Velocity History'!$A$2:$A$29</c:f>
              <c:numCache>
                <c:formatCode>yyyy\-mm\-dd;@</c:formatCode>
                <c:ptCount val="28"/>
                <c:pt idx="0">
                  <c:v>42325.0</c:v>
                </c:pt>
                <c:pt idx="1">
                  <c:v>42339.0</c:v>
                </c:pt>
                <c:pt idx="2">
                  <c:v>42353.0</c:v>
                </c:pt>
                <c:pt idx="3">
                  <c:v>42367.0</c:v>
                </c:pt>
                <c:pt idx="4">
                  <c:v>42381.0</c:v>
                </c:pt>
                <c:pt idx="5">
                  <c:v>42395.0</c:v>
                </c:pt>
                <c:pt idx="6">
                  <c:v>42409.0</c:v>
                </c:pt>
                <c:pt idx="7">
                  <c:v>42423.0</c:v>
                </c:pt>
                <c:pt idx="8">
                  <c:v>42437.0</c:v>
                </c:pt>
                <c:pt idx="9">
                  <c:v>42451.0</c:v>
                </c:pt>
                <c:pt idx="10">
                  <c:v>42465.0</c:v>
                </c:pt>
                <c:pt idx="11">
                  <c:v>42479.0</c:v>
                </c:pt>
                <c:pt idx="12">
                  <c:v>42493.0</c:v>
                </c:pt>
                <c:pt idx="13">
                  <c:v>42507.0</c:v>
                </c:pt>
                <c:pt idx="14">
                  <c:v>42521.0</c:v>
                </c:pt>
                <c:pt idx="15">
                  <c:v>42535.0</c:v>
                </c:pt>
                <c:pt idx="16">
                  <c:v>42549.0</c:v>
                </c:pt>
                <c:pt idx="17">
                  <c:v>42563.0</c:v>
                </c:pt>
                <c:pt idx="18">
                  <c:v>42577.0</c:v>
                </c:pt>
              </c:numCache>
            </c:numRef>
          </c:cat>
          <c:val>
            <c:numRef>
              <c:f>'Velocity History'!$AA$2:$AA$29</c:f>
              <c:numCache>
                <c:formatCode>0%</c:formatCode>
                <c:ptCount val="28"/>
                <c:pt idx="0">
                  <c:v>0.84</c:v>
                </c:pt>
                <c:pt idx="1">
                  <c:v>0.84</c:v>
                </c:pt>
                <c:pt idx="2">
                  <c:v>0.84</c:v>
                </c:pt>
                <c:pt idx="3">
                  <c:v>0.84</c:v>
                </c:pt>
                <c:pt idx="4">
                  <c:v>0.84</c:v>
                </c:pt>
                <c:pt idx="5">
                  <c:v>0.84</c:v>
                </c:pt>
                <c:pt idx="6">
                  <c:v>0.84</c:v>
                </c:pt>
                <c:pt idx="7">
                  <c:v>0.84</c:v>
                </c:pt>
                <c:pt idx="8">
                  <c:v>0.84</c:v>
                </c:pt>
                <c:pt idx="9">
                  <c:v>0.84</c:v>
                </c:pt>
                <c:pt idx="10">
                  <c:v>0.84</c:v>
                </c:pt>
                <c:pt idx="11">
                  <c:v>0.84</c:v>
                </c:pt>
                <c:pt idx="12">
                  <c:v>0.84</c:v>
                </c:pt>
                <c:pt idx="13">
                  <c:v>0.84</c:v>
                </c:pt>
                <c:pt idx="14">
                  <c:v>0.84</c:v>
                </c:pt>
                <c:pt idx="15">
                  <c:v>0.84</c:v>
                </c:pt>
                <c:pt idx="16">
                  <c:v>0.84</c:v>
                </c:pt>
                <c:pt idx="17">
                  <c:v>0.84</c:v>
                </c:pt>
                <c:pt idx="18">
                  <c:v>0.84</c:v>
                </c:pt>
                <c:pt idx="19">
                  <c:v>0.0</c:v>
                </c:pt>
                <c:pt idx="20">
                  <c:v>0.0</c:v>
                </c:pt>
                <c:pt idx="21">
                  <c:v>0.0</c:v>
                </c:pt>
                <c:pt idx="22">
                  <c:v>0.0</c:v>
                </c:pt>
                <c:pt idx="23">
                  <c:v>0.0</c:v>
                </c:pt>
                <c:pt idx="24">
                  <c:v>0.0</c:v>
                </c:pt>
                <c:pt idx="25">
                  <c:v>0.0</c:v>
                </c:pt>
                <c:pt idx="26">
                  <c:v>0.0</c:v>
                </c:pt>
                <c:pt idx="27">
                  <c:v>0.0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3566832"/>
        <c:axId val="2103445776"/>
      </c:lineChart>
      <c:dateAx>
        <c:axId val="2103566832"/>
        <c:scaling>
          <c:orientation val="minMax"/>
        </c:scaling>
        <c:delete val="0"/>
        <c:axPos val="b"/>
        <c:numFmt formatCode="yyyy\-mm\-dd;@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3445776"/>
        <c:crosses val="autoZero"/>
        <c:auto val="1"/>
        <c:lblOffset val="100"/>
        <c:baseTimeUnit val="days"/>
        <c:majorUnit val="14.0"/>
        <c:majorTimeUnit val="days"/>
      </c:dateAx>
      <c:valAx>
        <c:axId val="2103445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35668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Team Name</a:t>
            </a:r>
          </a:p>
          <a:p>
            <a:pPr>
              <a:defRPr/>
            </a:pPr>
            <a:r>
              <a:rPr lang="en-US"/>
              <a:t>Actual Velocity (Points)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'Velocity History'!$G$1</c:f>
              <c:strCache>
                <c:ptCount val="1"/>
                <c:pt idx="0">
                  <c:v>Actual Velocity (Points)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numRef>
              <c:f>'Velocity History'!$A$2:$A$29</c:f>
              <c:numCache>
                <c:formatCode>yyyy\-mm\-dd;@</c:formatCode>
                <c:ptCount val="28"/>
                <c:pt idx="0">
                  <c:v>42325.0</c:v>
                </c:pt>
                <c:pt idx="1">
                  <c:v>42339.0</c:v>
                </c:pt>
                <c:pt idx="2">
                  <c:v>42353.0</c:v>
                </c:pt>
                <c:pt idx="3">
                  <c:v>42367.0</c:v>
                </c:pt>
                <c:pt idx="4">
                  <c:v>42381.0</c:v>
                </c:pt>
                <c:pt idx="5">
                  <c:v>42395.0</c:v>
                </c:pt>
                <c:pt idx="6">
                  <c:v>42409.0</c:v>
                </c:pt>
                <c:pt idx="7">
                  <c:v>42423.0</c:v>
                </c:pt>
                <c:pt idx="8">
                  <c:v>42437.0</c:v>
                </c:pt>
                <c:pt idx="9">
                  <c:v>42451.0</c:v>
                </c:pt>
                <c:pt idx="10">
                  <c:v>42465.0</c:v>
                </c:pt>
                <c:pt idx="11">
                  <c:v>42479.0</c:v>
                </c:pt>
                <c:pt idx="12">
                  <c:v>42493.0</c:v>
                </c:pt>
                <c:pt idx="13">
                  <c:v>42507.0</c:v>
                </c:pt>
                <c:pt idx="14">
                  <c:v>42521.0</c:v>
                </c:pt>
                <c:pt idx="15">
                  <c:v>42535.0</c:v>
                </c:pt>
                <c:pt idx="16">
                  <c:v>42549.0</c:v>
                </c:pt>
                <c:pt idx="17">
                  <c:v>42563.0</c:v>
                </c:pt>
                <c:pt idx="18">
                  <c:v>42577.0</c:v>
                </c:pt>
              </c:numCache>
            </c:numRef>
          </c:cat>
          <c:val>
            <c:numRef>
              <c:f>'Velocity History'!$G$2:$G$29</c:f>
              <c:numCache>
                <c:formatCode>General</c:formatCode>
                <c:ptCount val="28"/>
                <c:pt idx="0">
                  <c:v>18.0</c:v>
                </c:pt>
                <c:pt idx="1">
                  <c:v>20.0</c:v>
                </c:pt>
                <c:pt idx="2">
                  <c:v>21.0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2083083344"/>
        <c:axId val="-2083080416"/>
      </c:lineChart>
      <c:dateAx>
        <c:axId val="-2083083344"/>
        <c:scaling>
          <c:orientation val="minMax"/>
        </c:scaling>
        <c:delete val="0"/>
        <c:axPos val="b"/>
        <c:numFmt formatCode="yyyy\-mm\-dd;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083080416"/>
        <c:crosses val="autoZero"/>
        <c:auto val="1"/>
        <c:lblOffset val="100"/>
        <c:baseTimeUnit val="days"/>
        <c:majorUnit val="14.0"/>
        <c:majorTimeUnit val="days"/>
      </c:dateAx>
      <c:valAx>
        <c:axId val="-20830804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0830833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Team Name</a:t>
            </a:r>
          </a:p>
          <a:p>
            <a:pPr>
              <a:defRPr/>
            </a:pPr>
            <a:r>
              <a:rPr lang="en-US"/>
              <a:t>Unplanned "Disruption"</a:t>
            </a:r>
            <a:r>
              <a:rPr lang="en-US" baseline="0"/>
              <a:t> Trend 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'Velocity History'!$N$1</c:f>
              <c:strCache>
                <c:ptCount val="1"/>
                <c:pt idx="0">
                  <c:v>Unplanned (%)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numRef>
              <c:f>'Velocity History'!$A$2:$A$29</c:f>
              <c:numCache>
                <c:formatCode>yyyy\-mm\-dd;@</c:formatCode>
                <c:ptCount val="28"/>
                <c:pt idx="0">
                  <c:v>42325.0</c:v>
                </c:pt>
                <c:pt idx="1">
                  <c:v>42339.0</c:v>
                </c:pt>
                <c:pt idx="2">
                  <c:v>42353.0</c:v>
                </c:pt>
                <c:pt idx="3">
                  <c:v>42367.0</c:v>
                </c:pt>
                <c:pt idx="4">
                  <c:v>42381.0</c:v>
                </c:pt>
                <c:pt idx="5">
                  <c:v>42395.0</c:v>
                </c:pt>
                <c:pt idx="6">
                  <c:v>42409.0</c:v>
                </c:pt>
                <c:pt idx="7">
                  <c:v>42423.0</c:v>
                </c:pt>
                <c:pt idx="8">
                  <c:v>42437.0</c:v>
                </c:pt>
                <c:pt idx="9">
                  <c:v>42451.0</c:v>
                </c:pt>
                <c:pt idx="10">
                  <c:v>42465.0</c:v>
                </c:pt>
                <c:pt idx="11">
                  <c:v>42479.0</c:v>
                </c:pt>
                <c:pt idx="12">
                  <c:v>42493.0</c:v>
                </c:pt>
                <c:pt idx="13">
                  <c:v>42507.0</c:v>
                </c:pt>
                <c:pt idx="14">
                  <c:v>42521.0</c:v>
                </c:pt>
                <c:pt idx="15">
                  <c:v>42535.0</c:v>
                </c:pt>
                <c:pt idx="16">
                  <c:v>42549.0</c:v>
                </c:pt>
                <c:pt idx="17">
                  <c:v>42563.0</c:v>
                </c:pt>
                <c:pt idx="18">
                  <c:v>42577.0</c:v>
                </c:pt>
              </c:numCache>
            </c:numRef>
          </c:cat>
          <c:val>
            <c:numRef>
              <c:f>'Velocity History'!$N$2:$N$29</c:f>
              <c:numCache>
                <c:formatCode>0%</c:formatCode>
                <c:ptCount val="28"/>
                <c:pt idx="0">
                  <c:v>0.13</c:v>
                </c:pt>
                <c:pt idx="1">
                  <c:v>0.15</c:v>
                </c:pt>
                <c:pt idx="2">
                  <c:v>0.15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2083015824"/>
        <c:axId val="-2083012688"/>
      </c:lineChart>
      <c:dateAx>
        <c:axId val="-2083015824"/>
        <c:scaling>
          <c:orientation val="minMax"/>
        </c:scaling>
        <c:delete val="0"/>
        <c:axPos val="b"/>
        <c:numFmt formatCode="yyyy\-mm\-dd;@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083012688"/>
        <c:crosses val="autoZero"/>
        <c:auto val="1"/>
        <c:lblOffset val="100"/>
        <c:baseTimeUnit val="days"/>
        <c:majorUnit val="14.0"/>
        <c:majorTimeUnit val="days"/>
      </c:dateAx>
      <c:valAx>
        <c:axId val="-20830126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0830158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Bootstrap Project</a:t>
            </a:r>
          </a:p>
          <a:p>
            <a:pPr>
              <a:defRPr/>
            </a:pPr>
            <a:r>
              <a:rPr lang="en-US"/>
              <a:t>Where are we investing?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'Investment Allocation'!$B$1:$B$3</c:f>
              <c:strCache>
                <c:ptCount val="3"/>
                <c:pt idx="0">
                  <c:v>Bootstrap</c:v>
                </c:pt>
                <c:pt idx="2">
                  <c:v>Sum of Size</c:v>
                </c:pt>
              </c:strCache>
            </c:strRef>
          </c:tx>
          <c:dPt>
            <c:idx val="0"/>
            <c:bubble3D val="0"/>
            <c:spPr>
              <a:solidFill>
                <a:srgbClr val="FF0000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"/>
            <c:bubble3D val="0"/>
            <c:spPr>
              <a:solidFill>
                <a:srgbClr val="92D050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2"/>
            <c:bubble3D val="0"/>
            <c:spPr>
              <a:solidFill>
                <a:srgbClr val="FFFF00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'Investment Allocation'!$A$4:$A$6</c:f>
              <c:strCache>
                <c:ptCount val="3"/>
                <c:pt idx="0">
                  <c:v>Maintenance</c:v>
                </c:pt>
                <c:pt idx="1">
                  <c:v>Project / New Feature</c:v>
                </c:pt>
                <c:pt idx="2">
                  <c:v>Technical Debt</c:v>
                </c:pt>
              </c:strCache>
            </c:strRef>
          </c:cat>
          <c:val>
            <c:numRef>
              <c:f>'Investment Allocation'!$B$4:$B$6</c:f>
              <c:numCache>
                <c:formatCode>General</c:formatCode>
                <c:ptCount val="3"/>
                <c:pt idx="0">
                  <c:v>13.0</c:v>
                </c:pt>
                <c:pt idx="1">
                  <c:v>118.0</c:v>
                </c:pt>
                <c:pt idx="2">
                  <c:v>5.0</c:v>
                </c:pt>
              </c:numCache>
            </c:numRef>
          </c:val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Forecasting</a:t>
            </a:r>
            <a:r>
              <a:rPr lang="en-US" baseline="0"/>
              <a:t> with "</a:t>
            </a:r>
            <a:r>
              <a:rPr lang="en-US"/>
              <a:t>Good Data"</a:t>
            </a:r>
          </a:p>
          <a:p>
            <a:pPr>
              <a:defRPr/>
            </a:pPr>
            <a:r>
              <a:rPr lang="en-US"/>
              <a:t>(All</a:t>
            </a:r>
            <a:r>
              <a:rPr lang="en-US" baseline="0"/>
              <a:t> Stories Estimated)</a:t>
            </a:r>
            <a:r>
              <a:rPr lang="en-US"/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'Velocity History'!$J$1</c:f>
              <c:strCache>
                <c:ptCount val="1"/>
                <c:pt idx="0">
                  <c:v>Count with Estimates</c:v>
                </c:pt>
              </c:strCache>
            </c:strRef>
          </c:tx>
          <c:spPr>
            <a:solidFill>
              <a:schemeClr val="accent1"/>
            </a:solidFill>
            <a:ln w="127000">
              <a:solidFill>
                <a:srgbClr val="92D050"/>
              </a:solidFill>
            </a:ln>
            <a:effectLst/>
          </c:spPr>
          <c:invertIfNegative val="0"/>
          <c:cat>
            <c:numRef>
              <c:f>'Velocity History'!$A$2:$A$29</c:f>
              <c:numCache>
                <c:formatCode>yyyy\-mm\-dd;@</c:formatCode>
                <c:ptCount val="28"/>
                <c:pt idx="0">
                  <c:v>42325.0</c:v>
                </c:pt>
                <c:pt idx="1">
                  <c:v>42339.0</c:v>
                </c:pt>
                <c:pt idx="2">
                  <c:v>42353.0</c:v>
                </c:pt>
                <c:pt idx="3">
                  <c:v>42367.0</c:v>
                </c:pt>
                <c:pt idx="4">
                  <c:v>42381.0</c:v>
                </c:pt>
                <c:pt idx="5">
                  <c:v>42395.0</c:v>
                </c:pt>
                <c:pt idx="6">
                  <c:v>42409.0</c:v>
                </c:pt>
                <c:pt idx="7">
                  <c:v>42423.0</c:v>
                </c:pt>
                <c:pt idx="8">
                  <c:v>42437.0</c:v>
                </c:pt>
                <c:pt idx="9">
                  <c:v>42451.0</c:v>
                </c:pt>
                <c:pt idx="10">
                  <c:v>42465.0</c:v>
                </c:pt>
                <c:pt idx="11">
                  <c:v>42479.0</c:v>
                </c:pt>
                <c:pt idx="12">
                  <c:v>42493.0</c:v>
                </c:pt>
                <c:pt idx="13">
                  <c:v>42507.0</c:v>
                </c:pt>
                <c:pt idx="14">
                  <c:v>42521.0</c:v>
                </c:pt>
                <c:pt idx="15">
                  <c:v>42535.0</c:v>
                </c:pt>
                <c:pt idx="16">
                  <c:v>42549.0</c:v>
                </c:pt>
                <c:pt idx="17">
                  <c:v>42563.0</c:v>
                </c:pt>
                <c:pt idx="18">
                  <c:v>42577.0</c:v>
                </c:pt>
              </c:numCache>
            </c:numRef>
          </c:cat>
          <c:val>
            <c:numRef>
              <c:f>'Velocity History'!$J$2:$J$29</c:f>
              <c:numCache>
                <c:formatCode>General</c:formatCode>
                <c:ptCount val="28"/>
                <c:pt idx="0">
                  <c:v>13.0</c:v>
                </c:pt>
                <c:pt idx="1">
                  <c:v>16.0</c:v>
                </c:pt>
                <c:pt idx="2">
                  <c:v>19.0</c:v>
                </c:pt>
              </c:numCache>
            </c:numRef>
          </c:val>
        </c:ser>
        <c:ser>
          <c:idx val="1"/>
          <c:order val="1"/>
          <c:tx>
            <c:strRef>
              <c:f>'Velocity History'!$K$1</c:f>
              <c:strCache>
                <c:ptCount val="1"/>
                <c:pt idx="0">
                  <c:v>Count without Estimates</c:v>
                </c:pt>
              </c:strCache>
            </c:strRef>
          </c:tx>
          <c:spPr>
            <a:solidFill>
              <a:schemeClr val="accent2"/>
            </a:solidFill>
            <a:ln w="127000">
              <a:solidFill>
                <a:srgbClr val="FF0000"/>
              </a:solidFill>
            </a:ln>
            <a:effectLst/>
          </c:spPr>
          <c:invertIfNegative val="0"/>
          <c:cat>
            <c:numRef>
              <c:f>'Velocity History'!$A$2:$A$29</c:f>
              <c:numCache>
                <c:formatCode>yyyy\-mm\-dd;@</c:formatCode>
                <c:ptCount val="28"/>
                <c:pt idx="0">
                  <c:v>42325.0</c:v>
                </c:pt>
                <c:pt idx="1">
                  <c:v>42339.0</c:v>
                </c:pt>
                <c:pt idx="2">
                  <c:v>42353.0</c:v>
                </c:pt>
                <c:pt idx="3">
                  <c:v>42367.0</c:v>
                </c:pt>
                <c:pt idx="4">
                  <c:v>42381.0</c:v>
                </c:pt>
                <c:pt idx="5">
                  <c:v>42395.0</c:v>
                </c:pt>
                <c:pt idx="6">
                  <c:v>42409.0</c:v>
                </c:pt>
                <c:pt idx="7">
                  <c:v>42423.0</c:v>
                </c:pt>
                <c:pt idx="8">
                  <c:v>42437.0</c:v>
                </c:pt>
                <c:pt idx="9">
                  <c:v>42451.0</c:v>
                </c:pt>
                <c:pt idx="10">
                  <c:v>42465.0</c:v>
                </c:pt>
                <c:pt idx="11">
                  <c:v>42479.0</c:v>
                </c:pt>
                <c:pt idx="12">
                  <c:v>42493.0</c:v>
                </c:pt>
                <c:pt idx="13">
                  <c:v>42507.0</c:v>
                </c:pt>
                <c:pt idx="14">
                  <c:v>42521.0</c:v>
                </c:pt>
                <c:pt idx="15">
                  <c:v>42535.0</c:v>
                </c:pt>
                <c:pt idx="16">
                  <c:v>42549.0</c:v>
                </c:pt>
                <c:pt idx="17">
                  <c:v>42563.0</c:v>
                </c:pt>
                <c:pt idx="18">
                  <c:v>42577.0</c:v>
                </c:pt>
              </c:numCache>
            </c:numRef>
          </c:cat>
          <c:val>
            <c:numRef>
              <c:f>'Velocity History'!$K$2:$K$29</c:f>
              <c:numCache>
                <c:formatCode>General</c:formatCode>
                <c:ptCount val="28"/>
                <c:pt idx="0">
                  <c:v>2.0</c:v>
                </c:pt>
                <c:pt idx="1">
                  <c:v>0.0</c:v>
                </c:pt>
                <c:pt idx="2">
                  <c:v>2.0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2085939392"/>
        <c:axId val="-2085936080"/>
      </c:barChart>
      <c:dateAx>
        <c:axId val="-2085939392"/>
        <c:scaling>
          <c:orientation val="minMax"/>
        </c:scaling>
        <c:delete val="0"/>
        <c:axPos val="b"/>
        <c:numFmt formatCode="yyyy\-mm\-dd;@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085936080"/>
        <c:crosses val="autoZero"/>
        <c:auto val="1"/>
        <c:lblOffset val="100"/>
        <c:baseTimeUnit val="days"/>
      </c:dateAx>
      <c:valAx>
        <c:axId val="-2085936080"/>
        <c:scaling>
          <c:orientation val="minMax"/>
          <c:min val="0.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0859393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05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105" workbookViewId="0" zoomToFit="1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zoomScale="105" workbookViewId="0" zoomToFit="1"/>
  </sheetViews>
  <pageMargins left="0.7" right="0.7" top="0.75" bottom="0.75" header="0.3" footer="0.3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zoomScale="105" workbookViewId="0" zoomToFit="1"/>
  </sheetViews>
  <pageMargins left="0.7" right="0.7" top="0.75" bottom="0.75" header="0.3" footer="0.3"/>
  <drawing r:id="rId1"/>
</chartsheet>
</file>

<file path=xl/chartsheets/sheet5.xml><?xml version="1.0" encoding="utf-8"?>
<chartsheet xmlns="http://schemas.openxmlformats.org/spreadsheetml/2006/main" xmlns:r="http://schemas.openxmlformats.org/officeDocument/2006/relationships">
  <sheetPr/>
  <sheetViews>
    <sheetView zoomScale="102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84381" cy="6289524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84381" cy="6289524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84381" cy="6289524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684381" cy="6289524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114300</xdr:colOff>
      <xdr:row>1</xdr:row>
      <xdr:rowOff>101600</xdr:rowOff>
    </xdr:from>
    <xdr:to>
      <xdr:col>12</xdr:col>
      <xdr:colOff>698500</xdr:colOff>
      <xdr:row>28</xdr:row>
      <xdr:rowOff>50800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8678333" cy="628774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Microsoft Office User" refreshedDate="42313.57851712963" createdVersion="4" refreshedVersion="4" minRefreshableVersion="3" recordCount="29">
  <cacheSource type="worksheet">
    <worksheetSource ref="A1:O1048576" sheet="Product Backlog"/>
  </cacheSource>
  <cacheFields count="15">
    <cacheField name="Rank" numFmtId="0">
      <sharedItems containsString="0" containsBlank="1" containsNumber="1" containsInteger="1" minValue="1" maxValue="28"/>
    </cacheField>
    <cacheField name="ID" numFmtId="0">
      <sharedItems containsBlank="1"/>
    </cacheField>
    <cacheField name="Who / As A" numFmtId="0">
      <sharedItems containsBlank="1"/>
    </cacheField>
    <cacheField name="What / I Want" numFmtId="0">
      <sharedItems containsBlank="1"/>
    </cacheField>
    <cacheField name="Why / So That" numFmtId="0">
      <sharedItems containsBlank="1"/>
    </cacheField>
    <cacheField name="Investment" numFmtId="0">
      <sharedItems containsBlank="1" count="4">
        <s v="Project / New Feature"/>
        <s v="Maintenance"/>
        <s v="Technical Debt"/>
        <m/>
      </sharedItems>
    </cacheField>
    <cacheField name="Release Event" numFmtId="0">
      <sharedItems containsBlank="1" count="3">
        <s v="Bootstrap"/>
        <s v="Next"/>
        <m/>
      </sharedItems>
    </cacheField>
    <cacheField name="Scope" numFmtId="0">
      <sharedItems containsBlank="1"/>
    </cacheField>
    <cacheField name="Value" numFmtId="0">
      <sharedItems containsString="0" containsBlank="1" containsNumber="1" containsInteger="1" minValue="2" maxValue="13"/>
    </cacheField>
    <cacheField name="Size" numFmtId="0">
      <sharedItems containsString="0" containsBlank="1" containsNumber="1" containsInteger="1" minValue="2" maxValue="20"/>
    </cacheField>
    <cacheField name="Project" numFmtId="0">
      <sharedItems containsBlank="1"/>
    </cacheField>
    <cacheField name="Epic" numFmtId="0">
      <sharedItems containsBlank="1"/>
    </cacheField>
    <cacheField name="Schedule" numFmtId="0">
      <sharedItems containsBlank="1"/>
    </cacheField>
    <cacheField name="Committed" numFmtId="0">
      <sharedItems containsBlank="1"/>
    </cacheField>
    <cacheField name="Status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9">
  <r>
    <n v="1"/>
    <s v="ST-001"/>
    <s v="Operator"/>
    <s v="Do something exciting 1"/>
    <s v="So I can finally go home on time"/>
    <x v="0"/>
    <x v="0"/>
    <s v="Baselined"/>
    <n v="13"/>
    <n v="3"/>
    <s v="Centennial"/>
    <s v="Epic 1"/>
    <s v="Sprint 1"/>
    <s v="Committed"/>
    <s v="Done"/>
  </r>
  <r>
    <n v="2"/>
    <s v="ST-002"/>
    <s v="Operator"/>
    <s v="Do something exciting 2"/>
    <s v="So I can finally go home on time"/>
    <x v="0"/>
    <x v="0"/>
    <s v="Baselined"/>
    <n v="13"/>
    <n v="2"/>
    <s v="Centennial"/>
    <s v="Epic 1"/>
    <s v="Sprint 1"/>
    <s v="Committed"/>
    <s v="Done"/>
  </r>
  <r>
    <n v="3"/>
    <s v="ST-003"/>
    <s v="Operator"/>
    <s v="Do something exciting 3"/>
    <s v="So I can finally go home on time"/>
    <x v="0"/>
    <x v="0"/>
    <s v="Baselined"/>
    <n v="8"/>
    <n v="5"/>
    <s v="Centennial"/>
    <s v="Epic 1"/>
    <s v="Sprint 1"/>
    <s v="Committed"/>
    <s v="Done"/>
  </r>
  <r>
    <n v="4"/>
    <s v="ST-004"/>
    <s v="Operator"/>
    <s v="Do something exciting 4"/>
    <s v="So I can finally go home on time"/>
    <x v="0"/>
    <x v="0"/>
    <s v="Baselined"/>
    <n v="5"/>
    <n v="8"/>
    <s v="Centennial"/>
    <s v="Epic 1"/>
    <s v="Sprint 1"/>
    <s v="Committed"/>
    <s v="Done"/>
  </r>
  <r>
    <n v="5"/>
    <s v="ST-005"/>
    <s v="Operator"/>
    <s v="Do something exciting 5"/>
    <s v="So I can finally go home on time"/>
    <x v="0"/>
    <x v="0"/>
    <s v="Removed"/>
    <n v="3"/>
    <n v="13"/>
    <s v="Centennial"/>
    <s v="Epic 1"/>
    <s v="Sprint 2"/>
    <s v="Committed"/>
    <s v="Done"/>
  </r>
  <r>
    <n v="6"/>
    <s v="ST-006"/>
    <s v="Operator"/>
    <s v="Do something exciting 6"/>
    <s v="So I can finally go home on time"/>
    <x v="0"/>
    <x v="0"/>
    <s v="Added"/>
    <n v="8"/>
    <n v="13"/>
    <s v="Centennial"/>
    <s v="Epic 1"/>
    <s v="Sprint 2"/>
    <s v="Committed"/>
    <s v="Done"/>
  </r>
  <r>
    <n v="7"/>
    <s v="ST-007"/>
    <s v="Operator"/>
    <s v="Do something exciting 7"/>
    <s v="So I can finally go home on time"/>
    <x v="0"/>
    <x v="0"/>
    <s v="Added"/>
    <n v="13"/>
    <n v="3"/>
    <s v="Centennial"/>
    <s v="Epic 1"/>
    <s v="Sprint 2"/>
    <s v="Committed"/>
    <s v="Done"/>
  </r>
  <r>
    <n v="8"/>
    <s v="ST-008"/>
    <s v="Administrator"/>
    <s v="Stop someone from doing something 1"/>
    <s v="So I can control people"/>
    <x v="0"/>
    <x v="0"/>
    <s v="Baselined"/>
    <n v="2"/>
    <n v="8"/>
    <s v="Bootstrap"/>
    <s v="Epic 1"/>
    <s v="Sprint 2"/>
    <s v="Committed"/>
    <s v="Done"/>
  </r>
  <r>
    <n v="9"/>
    <s v="ST-009"/>
    <s v="Administrator"/>
    <s v="Stop someone from doing something 2"/>
    <s v="So I can control people"/>
    <x v="0"/>
    <x v="0"/>
    <s v="Baselined"/>
    <n v="2"/>
    <n v="8"/>
    <s v="Bootstrap"/>
    <s v="Epic 1"/>
    <s v="Sprint 2"/>
    <s v="Added"/>
    <s v="Done"/>
  </r>
  <r>
    <n v="10"/>
    <s v="ST-010"/>
    <m/>
    <s v="It’s a defect - fix it"/>
    <m/>
    <x v="1"/>
    <x v="0"/>
    <s v="Added"/>
    <m/>
    <n v="8"/>
    <s v="Centennial"/>
    <s v="Epic 2"/>
    <s v="Sprint 3"/>
    <s v="Committed"/>
    <s v="Done"/>
  </r>
  <r>
    <n v="11"/>
    <s v="ST-011"/>
    <m/>
    <s v="It’s a defect - fix it"/>
    <m/>
    <x v="1"/>
    <x v="0"/>
    <s v="Added"/>
    <m/>
    <n v="5"/>
    <s v="Centennial"/>
    <s v="Epic 2"/>
    <s v="Sprint 3"/>
    <s v="Committed"/>
    <s v="To Do"/>
  </r>
  <r>
    <n v="12"/>
    <s v="ST-012"/>
    <s v="Operator"/>
    <s v="Do something exciting 10"/>
    <s v="So I can finally go home on time"/>
    <x v="0"/>
    <x v="0"/>
    <s v="Baselined"/>
    <n v="8"/>
    <n v="5"/>
    <s v="Bootstrap"/>
    <s v="Epic 3"/>
    <s v="Sprint 3"/>
    <s v="Committed"/>
    <s v="Done"/>
  </r>
  <r>
    <n v="13"/>
    <s v="ST-013"/>
    <s v="Operator"/>
    <s v="Do something exciting 11"/>
    <s v="So I can finally go home on time"/>
    <x v="0"/>
    <x v="0"/>
    <s v="Baselined"/>
    <n v="5"/>
    <n v="8"/>
    <s v="Bootstrap"/>
    <s v="Epic 3"/>
    <s v="Sprint 3"/>
    <s v="Committed"/>
    <s v="Done"/>
  </r>
  <r>
    <n v="14"/>
    <s v="ST-014"/>
    <s v="Operator"/>
    <s v="Do something exciting 12"/>
    <s v="So I can finally go home on time"/>
    <x v="0"/>
    <x v="0"/>
    <s v="Removed"/>
    <n v="3"/>
    <n v="13"/>
    <s v="Bootstrap"/>
    <s v="Epic 3"/>
    <s v="Sprint 3"/>
    <s v="Committed"/>
    <s v="To Do"/>
  </r>
  <r>
    <n v="15"/>
    <s v="ST-015"/>
    <s v="Operator"/>
    <s v="Do something exciting 13"/>
    <s v="So I can finally go home on time"/>
    <x v="0"/>
    <x v="0"/>
    <s v="Baselined"/>
    <n v="8"/>
    <m/>
    <s v="Bootstrap"/>
    <s v="Epic 3"/>
    <m/>
    <m/>
    <s v="To Do"/>
  </r>
  <r>
    <n v="16"/>
    <s v="ST-016"/>
    <s v="Operator"/>
    <s v="Do something exciting 14"/>
    <s v="So I can finally go home on time"/>
    <x v="0"/>
    <x v="0"/>
    <s v="Added"/>
    <n v="13"/>
    <m/>
    <s v="Bootstrap"/>
    <s v="Epic 3"/>
    <m/>
    <m/>
    <s v="To Do"/>
  </r>
  <r>
    <n v="17"/>
    <s v="ST-017"/>
    <s v="Operator"/>
    <s v="Do something exciting 15"/>
    <s v="So I can finally go home on time"/>
    <x v="0"/>
    <x v="0"/>
    <s v="Baselined"/>
    <n v="2"/>
    <n v="8"/>
    <s v="Bootstrap"/>
    <s v="Epic 3"/>
    <m/>
    <m/>
    <s v="To Do"/>
  </r>
  <r>
    <n v="18"/>
    <s v="ST-018"/>
    <s v="Operator"/>
    <s v="Do something exciting 16"/>
    <s v="So I can finally go home on time"/>
    <x v="0"/>
    <x v="0"/>
    <s v="Baselined"/>
    <n v="2"/>
    <n v="8"/>
    <s v="Bootstrap"/>
    <s v="Epic 3"/>
    <m/>
    <m/>
    <s v="To Do"/>
  </r>
  <r>
    <n v="19"/>
    <s v="ST-019"/>
    <s v="Buyer"/>
    <s v="Support the corporate standard"/>
    <s v="So things end up costing more"/>
    <x v="2"/>
    <x v="0"/>
    <s v="Baselined"/>
    <n v="13"/>
    <n v="5"/>
    <s v="Bootstrap"/>
    <s v="Epic 3"/>
    <m/>
    <m/>
    <s v="To Do"/>
  </r>
  <r>
    <n v="20"/>
    <s v="ST-020"/>
    <s v="Operator"/>
    <s v="Do something exciting 20"/>
    <s v="So I can finally go home on time"/>
    <x v="0"/>
    <x v="0"/>
    <s v="Baselined"/>
    <n v="8"/>
    <n v="5"/>
    <s v="Bootstrap"/>
    <s v="Epic 4"/>
    <m/>
    <m/>
    <s v="To Do"/>
  </r>
  <r>
    <n v="21"/>
    <s v="ST-021"/>
    <s v="Operator"/>
    <s v="Do something exciting 21"/>
    <s v="So I can finally go home on time"/>
    <x v="0"/>
    <x v="0"/>
    <s v="Baselined"/>
    <n v="5"/>
    <n v="8"/>
    <s v="Bootstrap"/>
    <s v="Epic 4"/>
    <m/>
    <m/>
    <s v="To Do"/>
  </r>
  <r>
    <n v="22"/>
    <s v="ST-022"/>
    <s v="Operator"/>
    <s v="Do something exciting 22"/>
    <s v="So I can finally go home on time"/>
    <x v="0"/>
    <x v="1"/>
    <m/>
    <n v="3"/>
    <n v="13"/>
    <s v="Bootstrap"/>
    <s v="Epic 4"/>
    <m/>
    <m/>
    <s v="To Do"/>
  </r>
  <r>
    <n v="23"/>
    <s v="ST-023"/>
    <s v="Operator"/>
    <s v="Do something exciting 23"/>
    <s v="So I can finally go home on time"/>
    <x v="0"/>
    <x v="1"/>
    <m/>
    <n v="8"/>
    <n v="20"/>
    <s v="Bootstrap"/>
    <s v="Epic 4"/>
    <m/>
    <m/>
    <s v="To Do"/>
  </r>
  <r>
    <n v="24"/>
    <s v="ST-024"/>
    <s v="Operator"/>
    <s v="Do something exciting 24"/>
    <s v="So I can finally go home on time"/>
    <x v="0"/>
    <x v="1"/>
    <m/>
    <n v="13"/>
    <n v="8"/>
    <s v="Bootstrap"/>
    <s v="Epic 4"/>
    <m/>
    <m/>
    <s v="To Do"/>
  </r>
  <r>
    <n v="25"/>
    <s v="ST-025"/>
    <s v="Operator"/>
    <s v="Do something exciting 25"/>
    <s v="So I can finally go home on time"/>
    <x v="0"/>
    <x v="1"/>
    <m/>
    <n v="2"/>
    <n v="8"/>
    <s v="Bootstrap"/>
    <s v="Epic 4"/>
    <m/>
    <m/>
    <s v="To Do"/>
  </r>
  <r>
    <n v="26"/>
    <s v="ST-026"/>
    <s v="Operator"/>
    <s v="Do something exciting 26"/>
    <s v="So I can finally go home on time"/>
    <x v="0"/>
    <x v="1"/>
    <m/>
    <n v="2"/>
    <n v="8"/>
    <s v="Bootstrap"/>
    <s v="Epic 4"/>
    <m/>
    <m/>
    <s v="To Do"/>
  </r>
  <r>
    <n v="27"/>
    <m/>
    <m/>
    <m/>
    <m/>
    <x v="3"/>
    <x v="2"/>
    <m/>
    <m/>
    <m/>
    <m/>
    <m/>
    <m/>
    <m/>
    <m/>
  </r>
  <r>
    <n v="28"/>
    <m/>
    <m/>
    <m/>
    <m/>
    <x v="3"/>
    <x v="2"/>
    <m/>
    <m/>
    <m/>
    <m/>
    <m/>
    <m/>
    <m/>
    <m/>
  </r>
  <r>
    <m/>
    <m/>
    <m/>
    <m/>
    <m/>
    <x v="3"/>
    <x v="2"/>
    <m/>
    <m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multipleFieldFilters="0">
  <location ref="A3:B7" firstHeaderRow="1" firstDataRow="1" firstDataCol="1" rowPageCount="1" colPageCount="1"/>
  <pivotFields count="15">
    <pivotField showAll="0"/>
    <pivotField showAll="0"/>
    <pivotField showAll="0"/>
    <pivotField showAll="0"/>
    <pivotField showAll="0"/>
    <pivotField axis="axisRow" showAll="0">
      <items count="5">
        <item x="1"/>
        <item x="0"/>
        <item x="2"/>
        <item x="3"/>
        <item t="default"/>
      </items>
    </pivotField>
    <pivotField axis="axisPage" multipleItemSelectionAllowed="1" showAll="0">
      <items count="4">
        <item x="0"/>
        <item h="1" x="1"/>
        <item h="1" x="2"/>
        <item t="default"/>
      </items>
    </pivotField>
    <pivotField showAll="0"/>
    <pivotField showAll="0"/>
    <pivotField dataField="1" showAll="0"/>
    <pivotField showAll="0"/>
    <pivotField showAll="0"/>
    <pivotField showAll="0"/>
    <pivotField showAll="0"/>
    <pivotField showAll="0"/>
  </pivotFields>
  <rowFields count="1">
    <field x="5"/>
  </rowFields>
  <rowItems count="4">
    <i>
      <x/>
    </i>
    <i>
      <x v="1"/>
    </i>
    <i>
      <x v="2"/>
    </i>
    <i t="grand">
      <x/>
    </i>
  </rowItems>
  <colItems count="1">
    <i/>
  </colItems>
  <pageFields count="1">
    <pageField fld="6" hier="-1"/>
  </pageFields>
  <dataFields count="1">
    <dataField name="Sum of Size" fld="9" baseField="0" baseItem="0"/>
  </dataFields>
  <pivotTableStyleInfo name="PivotStyleMedium7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Relationship Id="rId2" Type="http://schemas.openxmlformats.org/officeDocument/2006/relationships/comments" Target="../comments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Relationship Id="rId2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7"/>
  <sheetViews>
    <sheetView workbookViewId="0">
      <selection activeCell="F11" sqref="F11"/>
    </sheetView>
  </sheetViews>
  <sheetFormatPr baseColWidth="10" defaultRowHeight="16" x14ac:dyDescent="0.2"/>
  <sheetData>
    <row r="1" spans="1:1" s="19" customFormat="1" ht="20" thickBot="1" x14ac:dyDescent="0.3">
      <c r="A1" s="19" t="s">
        <v>144</v>
      </c>
    </row>
    <row r="3" spans="1:1" x14ac:dyDescent="0.2">
      <c r="A3" t="s">
        <v>145</v>
      </c>
    </row>
    <row r="5" spans="1:1" s="19" customFormat="1" ht="20" thickBot="1" x14ac:dyDescent="0.3">
      <c r="A5" s="19" t="s">
        <v>146</v>
      </c>
    </row>
    <row r="7" spans="1:1" x14ac:dyDescent="0.2">
      <c r="A7" t="s">
        <v>148</v>
      </c>
    </row>
    <row r="11" spans="1:1" s="20" customFormat="1" x14ac:dyDescent="0.2"/>
    <row r="12" spans="1:1" s="19" customFormat="1" ht="20" thickBot="1" x14ac:dyDescent="0.3">
      <c r="A12" s="19" t="s">
        <v>147</v>
      </c>
    </row>
    <row r="14" spans="1:1" x14ac:dyDescent="0.2">
      <c r="A14" t="s">
        <v>149</v>
      </c>
    </row>
    <row r="15" spans="1:1" x14ac:dyDescent="0.2">
      <c r="A15" t="s">
        <v>150</v>
      </c>
    </row>
    <row r="16" spans="1:1" x14ac:dyDescent="0.2">
      <c r="A16" t="s">
        <v>151</v>
      </c>
    </row>
    <row r="17" spans="1:1" x14ac:dyDescent="0.2">
      <c r="A17" t="s">
        <v>152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topLeftCell="C1" workbookViewId="0">
      <selection activeCell="K2" sqref="K2"/>
    </sheetView>
  </sheetViews>
  <sheetFormatPr baseColWidth="10" defaultRowHeight="16" x14ac:dyDescent="0.2"/>
  <cols>
    <col min="1" max="1" width="13.33203125" bestFit="1" customWidth="1"/>
    <col min="2" max="2" width="14.5" bestFit="1" customWidth="1"/>
    <col min="3" max="3" width="21.33203125" bestFit="1" customWidth="1"/>
    <col min="4" max="4" width="93" bestFit="1" customWidth="1"/>
    <col min="5" max="5" width="14.5" bestFit="1" customWidth="1"/>
    <col min="10" max="10" width="12" bestFit="1" customWidth="1"/>
    <col min="11" max="11" width="17" customWidth="1"/>
  </cols>
  <sheetData>
    <row r="1" spans="1:11" s="2" customFormat="1" ht="19" x14ac:dyDescent="0.25">
      <c r="A1" s="2" t="s">
        <v>8</v>
      </c>
      <c r="B1" s="2" t="s">
        <v>11</v>
      </c>
      <c r="C1" s="2" t="s">
        <v>17</v>
      </c>
      <c r="D1" s="2" t="s">
        <v>106</v>
      </c>
      <c r="E1" s="2" t="s">
        <v>23</v>
      </c>
      <c r="F1" s="2" t="s">
        <v>24</v>
      </c>
      <c r="G1" s="2" t="s">
        <v>67</v>
      </c>
      <c r="H1" s="2" t="s">
        <v>90</v>
      </c>
      <c r="I1" s="2" t="s">
        <v>122</v>
      </c>
      <c r="J1" s="2" t="s">
        <v>139</v>
      </c>
      <c r="K1" s="2" t="s">
        <v>153</v>
      </c>
    </row>
    <row r="2" spans="1:11" x14ac:dyDescent="0.2">
      <c r="A2">
        <v>1</v>
      </c>
      <c r="B2" t="s">
        <v>15</v>
      </c>
      <c r="C2" t="s">
        <v>18</v>
      </c>
      <c r="D2" t="s">
        <v>119</v>
      </c>
      <c r="E2" t="s">
        <v>124</v>
      </c>
      <c r="F2" t="s">
        <v>25</v>
      </c>
      <c r="G2" t="s">
        <v>68</v>
      </c>
      <c r="H2" t="s">
        <v>91</v>
      </c>
      <c r="I2" t="s">
        <v>123</v>
      </c>
      <c r="J2" t="s">
        <v>139</v>
      </c>
      <c r="K2" s="8">
        <v>0.16</v>
      </c>
    </row>
    <row r="3" spans="1:11" x14ac:dyDescent="0.2">
      <c r="A3">
        <v>2</v>
      </c>
      <c r="B3" t="s">
        <v>12</v>
      </c>
      <c r="C3" t="s">
        <v>19</v>
      </c>
      <c r="D3" t="s">
        <v>108</v>
      </c>
      <c r="E3" t="s">
        <v>126</v>
      </c>
      <c r="F3" t="s">
        <v>26</v>
      </c>
      <c r="G3" t="s">
        <v>69</v>
      </c>
      <c r="H3" t="s">
        <v>92</v>
      </c>
      <c r="I3" t="s">
        <v>124</v>
      </c>
      <c r="J3" t="s">
        <v>12</v>
      </c>
    </row>
    <row r="4" spans="1:11" x14ac:dyDescent="0.2">
      <c r="A4">
        <v>3</v>
      </c>
      <c r="B4" t="s">
        <v>13</v>
      </c>
      <c r="C4" t="s">
        <v>20</v>
      </c>
      <c r="D4" t="s">
        <v>118</v>
      </c>
      <c r="E4" t="s">
        <v>127</v>
      </c>
      <c r="F4" t="s">
        <v>27</v>
      </c>
      <c r="G4" t="s">
        <v>70</v>
      </c>
      <c r="H4" t="s">
        <v>93</v>
      </c>
      <c r="J4" t="s">
        <v>13</v>
      </c>
    </row>
    <row r="5" spans="1:11" x14ac:dyDescent="0.2">
      <c r="A5">
        <v>5</v>
      </c>
      <c r="C5" t="s">
        <v>21</v>
      </c>
      <c r="D5" t="s">
        <v>107</v>
      </c>
      <c r="F5" t="s">
        <v>28</v>
      </c>
      <c r="H5" t="s">
        <v>94</v>
      </c>
    </row>
    <row r="6" spans="1:11" x14ac:dyDescent="0.2">
      <c r="A6">
        <v>8</v>
      </c>
      <c r="C6" t="s">
        <v>22</v>
      </c>
      <c r="D6" t="s">
        <v>104</v>
      </c>
      <c r="F6" t="s">
        <v>29</v>
      </c>
      <c r="H6" t="s">
        <v>95</v>
      </c>
    </row>
    <row r="7" spans="1:11" x14ac:dyDescent="0.2">
      <c r="A7">
        <v>13</v>
      </c>
      <c r="C7" t="s">
        <v>105</v>
      </c>
      <c r="D7" t="s">
        <v>120</v>
      </c>
      <c r="H7" t="s">
        <v>96</v>
      </c>
    </row>
    <row r="8" spans="1:11" x14ac:dyDescent="0.2">
      <c r="A8">
        <v>20</v>
      </c>
      <c r="H8" t="s">
        <v>97</v>
      </c>
    </row>
    <row r="9" spans="1:11" x14ac:dyDescent="0.2">
      <c r="A9">
        <v>40</v>
      </c>
      <c r="H9" t="s">
        <v>98</v>
      </c>
    </row>
    <row r="10" spans="1:11" x14ac:dyDescent="0.2">
      <c r="A10">
        <v>100</v>
      </c>
      <c r="H10" t="s">
        <v>99</v>
      </c>
    </row>
    <row r="11" spans="1:11" x14ac:dyDescent="0.2">
      <c r="A11" s="3" t="s">
        <v>9</v>
      </c>
      <c r="H11" t="s">
        <v>100</v>
      </c>
    </row>
    <row r="12" spans="1:11" x14ac:dyDescent="0.2">
      <c r="A12" s="3" t="s">
        <v>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topLeftCell="B1" workbookViewId="0">
      <selection activeCell="I16" sqref="I16"/>
    </sheetView>
  </sheetViews>
  <sheetFormatPr baseColWidth="10" defaultRowHeight="16" x14ac:dyDescent="0.2"/>
  <cols>
    <col min="1" max="1" width="6.33203125" customWidth="1"/>
    <col min="3" max="3" width="14" customWidth="1"/>
    <col min="4" max="4" width="35" customWidth="1"/>
    <col min="5" max="5" width="28.33203125" customWidth="1"/>
    <col min="6" max="6" width="19" bestFit="1" customWidth="1"/>
    <col min="7" max="7" width="14.5" bestFit="1" customWidth="1"/>
    <col min="9" max="11" width="10.83203125" style="3"/>
  </cols>
  <sheetData>
    <row r="1" spans="1:15" s="4" customFormat="1" ht="20" thickBot="1" x14ac:dyDescent="0.3">
      <c r="A1" s="4" t="s">
        <v>0</v>
      </c>
      <c r="B1" s="4" t="s">
        <v>1</v>
      </c>
      <c r="C1" s="4" t="s">
        <v>3</v>
      </c>
      <c r="D1" s="4" t="s">
        <v>4</v>
      </c>
      <c r="E1" s="4" t="s">
        <v>5</v>
      </c>
      <c r="F1" s="4" t="s">
        <v>16</v>
      </c>
      <c r="G1" s="4" t="s">
        <v>23</v>
      </c>
      <c r="H1" s="4" t="s">
        <v>14</v>
      </c>
      <c r="I1" s="5" t="s">
        <v>6</v>
      </c>
      <c r="J1" s="5" t="s">
        <v>7</v>
      </c>
      <c r="K1" s="5" t="s">
        <v>122</v>
      </c>
      <c r="L1" s="4" t="s">
        <v>24</v>
      </c>
      <c r="M1" s="4" t="s">
        <v>90</v>
      </c>
      <c r="N1" s="4" t="s">
        <v>139</v>
      </c>
      <c r="O1" s="4" t="s">
        <v>67</v>
      </c>
    </row>
    <row r="2" spans="1:15" x14ac:dyDescent="0.2">
      <c r="A2">
        <f>ROW()-1</f>
        <v>1</v>
      </c>
      <c r="B2" t="s">
        <v>2</v>
      </c>
      <c r="C2" t="s">
        <v>55</v>
      </c>
      <c r="D2" t="s">
        <v>57</v>
      </c>
      <c r="E2" t="s">
        <v>56</v>
      </c>
      <c r="F2" t="s">
        <v>18</v>
      </c>
      <c r="G2" t="s">
        <v>124</v>
      </c>
      <c r="H2" t="s">
        <v>15</v>
      </c>
      <c r="I2" s="3">
        <v>13</v>
      </c>
      <c r="J2" s="3">
        <v>3</v>
      </c>
      <c r="K2" s="3" t="s">
        <v>123</v>
      </c>
      <c r="L2" t="s">
        <v>25</v>
      </c>
      <c r="M2" t="s">
        <v>91</v>
      </c>
      <c r="N2" t="s">
        <v>139</v>
      </c>
      <c r="O2" t="s">
        <v>70</v>
      </c>
    </row>
    <row r="3" spans="1:15" x14ac:dyDescent="0.2">
      <c r="A3">
        <f t="shared" ref="A3:A29" si="0">ROW()-1</f>
        <v>2</v>
      </c>
      <c r="B3" t="s">
        <v>30</v>
      </c>
      <c r="C3" t="s">
        <v>55</v>
      </c>
      <c r="D3" t="s">
        <v>58</v>
      </c>
      <c r="E3" t="s">
        <v>56</v>
      </c>
      <c r="F3" t="s">
        <v>18</v>
      </c>
      <c r="G3" t="s">
        <v>124</v>
      </c>
      <c r="H3" t="s">
        <v>15</v>
      </c>
      <c r="I3" s="3">
        <v>13</v>
      </c>
      <c r="J3" s="3">
        <v>2</v>
      </c>
      <c r="K3" s="3" t="s">
        <v>123</v>
      </c>
      <c r="L3" t="s">
        <v>25</v>
      </c>
      <c r="M3" t="s">
        <v>91</v>
      </c>
      <c r="N3" t="s">
        <v>139</v>
      </c>
      <c r="O3" t="s">
        <v>70</v>
      </c>
    </row>
    <row r="4" spans="1:15" x14ac:dyDescent="0.2">
      <c r="A4">
        <f t="shared" si="0"/>
        <v>3</v>
      </c>
      <c r="B4" t="s">
        <v>31</v>
      </c>
      <c r="C4" t="s">
        <v>55</v>
      </c>
      <c r="D4" t="s">
        <v>59</v>
      </c>
      <c r="E4" t="s">
        <v>56</v>
      </c>
      <c r="F4" t="s">
        <v>18</v>
      </c>
      <c r="G4" t="s">
        <v>124</v>
      </c>
      <c r="H4" t="s">
        <v>15</v>
      </c>
      <c r="I4" s="3">
        <v>8</v>
      </c>
      <c r="J4" s="3">
        <v>5</v>
      </c>
      <c r="K4" s="3" t="s">
        <v>123</v>
      </c>
      <c r="L4" t="s">
        <v>25</v>
      </c>
      <c r="M4" t="s">
        <v>91</v>
      </c>
      <c r="N4" t="s">
        <v>139</v>
      </c>
      <c r="O4" t="s">
        <v>70</v>
      </c>
    </row>
    <row r="5" spans="1:15" x14ac:dyDescent="0.2">
      <c r="A5">
        <f t="shared" si="0"/>
        <v>4</v>
      </c>
      <c r="B5" t="s">
        <v>32</v>
      </c>
      <c r="C5" t="s">
        <v>55</v>
      </c>
      <c r="D5" t="s">
        <v>60</v>
      </c>
      <c r="E5" t="s">
        <v>56</v>
      </c>
      <c r="F5" t="s">
        <v>18</v>
      </c>
      <c r="G5" t="s">
        <v>124</v>
      </c>
      <c r="H5" t="s">
        <v>15</v>
      </c>
      <c r="I5" s="3">
        <v>5</v>
      </c>
      <c r="J5" s="3">
        <v>8</v>
      </c>
      <c r="K5" s="3" t="s">
        <v>123</v>
      </c>
      <c r="L5" t="s">
        <v>25</v>
      </c>
      <c r="M5" t="s">
        <v>91</v>
      </c>
      <c r="N5" t="s">
        <v>139</v>
      </c>
      <c r="O5" t="s">
        <v>70</v>
      </c>
    </row>
    <row r="6" spans="1:15" x14ac:dyDescent="0.2">
      <c r="A6">
        <f t="shared" si="0"/>
        <v>5</v>
      </c>
      <c r="B6" t="s">
        <v>33</v>
      </c>
      <c r="C6" t="s">
        <v>55</v>
      </c>
      <c r="D6" t="s">
        <v>61</v>
      </c>
      <c r="E6" t="s">
        <v>56</v>
      </c>
      <c r="F6" t="s">
        <v>18</v>
      </c>
      <c r="G6" t="s">
        <v>124</v>
      </c>
      <c r="H6" t="s">
        <v>13</v>
      </c>
      <c r="I6" s="3">
        <v>3</v>
      </c>
      <c r="J6" s="3">
        <v>13</v>
      </c>
      <c r="K6" s="3" t="s">
        <v>123</v>
      </c>
      <c r="L6" t="s">
        <v>25</v>
      </c>
      <c r="M6" t="s">
        <v>92</v>
      </c>
      <c r="N6" t="s">
        <v>139</v>
      </c>
      <c r="O6" t="s">
        <v>70</v>
      </c>
    </row>
    <row r="7" spans="1:15" x14ac:dyDescent="0.2">
      <c r="A7">
        <f t="shared" si="0"/>
        <v>6</v>
      </c>
      <c r="B7" t="s">
        <v>34</v>
      </c>
      <c r="C7" t="s">
        <v>55</v>
      </c>
      <c r="D7" t="s">
        <v>62</v>
      </c>
      <c r="E7" t="s">
        <v>56</v>
      </c>
      <c r="F7" t="s">
        <v>18</v>
      </c>
      <c r="G7" t="s">
        <v>124</v>
      </c>
      <c r="H7" t="s">
        <v>12</v>
      </c>
      <c r="I7" s="3">
        <v>8</v>
      </c>
      <c r="J7" s="3">
        <v>13</v>
      </c>
      <c r="K7" s="3" t="s">
        <v>123</v>
      </c>
      <c r="L7" t="s">
        <v>25</v>
      </c>
      <c r="M7" t="s">
        <v>92</v>
      </c>
      <c r="N7" t="s">
        <v>139</v>
      </c>
      <c r="O7" t="s">
        <v>70</v>
      </c>
    </row>
    <row r="8" spans="1:15" x14ac:dyDescent="0.2">
      <c r="A8">
        <f t="shared" si="0"/>
        <v>7</v>
      </c>
      <c r="B8" t="s">
        <v>35</v>
      </c>
      <c r="C8" t="s">
        <v>55</v>
      </c>
      <c r="D8" t="s">
        <v>63</v>
      </c>
      <c r="E8" t="s">
        <v>56</v>
      </c>
      <c r="F8" t="s">
        <v>18</v>
      </c>
      <c r="G8" t="s">
        <v>124</v>
      </c>
      <c r="H8" t="s">
        <v>12</v>
      </c>
      <c r="I8" s="3">
        <v>13</v>
      </c>
      <c r="J8" s="3">
        <v>3</v>
      </c>
      <c r="K8" s="3" t="s">
        <v>123</v>
      </c>
      <c r="L8" t="s">
        <v>25</v>
      </c>
      <c r="M8" t="s">
        <v>92</v>
      </c>
      <c r="N8" t="s">
        <v>139</v>
      </c>
      <c r="O8" t="s">
        <v>70</v>
      </c>
    </row>
    <row r="9" spans="1:15" x14ac:dyDescent="0.2">
      <c r="A9">
        <f t="shared" si="0"/>
        <v>8</v>
      </c>
      <c r="B9" t="s">
        <v>36</v>
      </c>
      <c r="C9" t="s">
        <v>64</v>
      </c>
      <c r="D9" t="s">
        <v>66</v>
      </c>
      <c r="E9" t="s">
        <v>65</v>
      </c>
      <c r="F9" t="s">
        <v>18</v>
      </c>
      <c r="G9" t="s">
        <v>124</v>
      </c>
      <c r="H9" t="s">
        <v>15</v>
      </c>
      <c r="I9" s="3">
        <v>2</v>
      </c>
      <c r="J9" s="3">
        <v>8</v>
      </c>
      <c r="K9" s="3" t="s">
        <v>124</v>
      </c>
      <c r="L9" t="s">
        <v>25</v>
      </c>
      <c r="M9" t="s">
        <v>92</v>
      </c>
      <c r="N9" t="s">
        <v>139</v>
      </c>
      <c r="O9" t="s">
        <v>70</v>
      </c>
    </row>
    <row r="10" spans="1:15" x14ac:dyDescent="0.2">
      <c r="A10">
        <f t="shared" si="0"/>
        <v>9</v>
      </c>
      <c r="B10" t="s">
        <v>37</v>
      </c>
      <c r="C10" t="s">
        <v>64</v>
      </c>
      <c r="D10" t="s">
        <v>72</v>
      </c>
      <c r="E10" t="s">
        <v>65</v>
      </c>
      <c r="F10" t="s">
        <v>18</v>
      </c>
      <c r="G10" t="s">
        <v>124</v>
      </c>
      <c r="H10" t="s">
        <v>15</v>
      </c>
      <c r="I10" s="3">
        <v>2</v>
      </c>
      <c r="J10" s="3">
        <v>8</v>
      </c>
      <c r="K10" s="3" t="s">
        <v>124</v>
      </c>
      <c r="L10" t="s">
        <v>25</v>
      </c>
      <c r="M10" t="s">
        <v>92</v>
      </c>
      <c r="N10" t="s">
        <v>12</v>
      </c>
      <c r="O10" t="s">
        <v>70</v>
      </c>
    </row>
    <row r="11" spans="1:15" x14ac:dyDescent="0.2">
      <c r="A11">
        <f t="shared" si="0"/>
        <v>10</v>
      </c>
      <c r="B11" t="s">
        <v>38</v>
      </c>
      <c r="D11" t="s">
        <v>71</v>
      </c>
      <c r="F11" t="s">
        <v>20</v>
      </c>
      <c r="G11" t="s">
        <v>124</v>
      </c>
      <c r="H11" t="s">
        <v>12</v>
      </c>
      <c r="J11" s="3">
        <v>8</v>
      </c>
      <c r="K11" s="3" t="s">
        <v>123</v>
      </c>
      <c r="L11" t="s">
        <v>26</v>
      </c>
      <c r="M11" t="s">
        <v>93</v>
      </c>
      <c r="N11" t="s">
        <v>139</v>
      </c>
      <c r="O11" t="s">
        <v>70</v>
      </c>
    </row>
    <row r="12" spans="1:15" x14ac:dyDescent="0.2">
      <c r="A12">
        <f t="shared" si="0"/>
        <v>11</v>
      </c>
      <c r="B12" t="s">
        <v>39</v>
      </c>
      <c r="D12" t="s">
        <v>71</v>
      </c>
      <c r="F12" t="s">
        <v>20</v>
      </c>
      <c r="G12" t="s">
        <v>124</v>
      </c>
      <c r="H12" t="s">
        <v>12</v>
      </c>
      <c r="J12" s="3">
        <v>5</v>
      </c>
      <c r="K12" s="3" t="s">
        <v>123</v>
      </c>
      <c r="L12" t="s">
        <v>26</v>
      </c>
      <c r="M12" t="s">
        <v>93</v>
      </c>
      <c r="N12" t="s">
        <v>139</v>
      </c>
      <c r="O12" t="s">
        <v>68</v>
      </c>
    </row>
    <row r="13" spans="1:15" x14ac:dyDescent="0.2">
      <c r="A13">
        <f t="shared" si="0"/>
        <v>12</v>
      </c>
      <c r="B13" t="s">
        <v>40</v>
      </c>
      <c r="C13" t="s">
        <v>55</v>
      </c>
      <c r="D13" t="s">
        <v>76</v>
      </c>
      <c r="E13" t="s">
        <v>56</v>
      </c>
      <c r="F13" t="s">
        <v>18</v>
      </c>
      <c r="G13" t="s">
        <v>124</v>
      </c>
      <c r="H13" t="s">
        <v>15</v>
      </c>
      <c r="I13" s="3">
        <v>8</v>
      </c>
      <c r="J13" s="3">
        <v>5</v>
      </c>
      <c r="K13" s="3" t="s">
        <v>124</v>
      </c>
      <c r="L13" t="s">
        <v>27</v>
      </c>
      <c r="M13" t="s">
        <v>93</v>
      </c>
      <c r="N13" t="s">
        <v>139</v>
      </c>
      <c r="O13" t="s">
        <v>70</v>
      </c>
    </row>
    <row r="14" spans="1:15" x14ac:dyDescent="0.2">
      <c r="A14">
        <f t="shared" si="0"/>
        <v>13</v>
      </c>
      <c r="B14" t="s">
        <v>41</v>
      </c>
      <c r="C14" t="s">
        <v>55</v>
      </c>
      <c r="D14" t="s">
        <v>77</v>
      </c>
      <c r="E14" t="s">
        <v>56</v>
      </c>
      <c r="F14" t="s">
        <v>18</v>
      </c>
      <c r="G14" t="s">
        <v>124</v>
      </c>
      <c r="H14" t="s">
        <v>15</v>
      </c>
      <c r="I14" s="3">
        <v>5</v>
      </c>
      <c r="J14" s="3">
        <v>8</v>
      </c>
      <c r="K14" s="3" t="s">
        <v>124</v>
      </c>
      <c r="L14" t="s">
        <v>27</v>
      </c>
      <c r="M14" t="s">
        <v>93</v>
      </c>
      <c r="N14" t="s">
        <v>139</v>
      </c>
      <c r="O14" t="s">
        <v>70</v>
      </c>
    </row>
    <row r="15" spans="1:15" x14ac:dyDescent="0.2">
      <c r="A15">
        <f t="shared" si="0"/>
        <v>14</v>
      </c>
      <c r="B15" t="s">
        <v>42</v>
      </c>
      <c r="C15" t="s">
        <v>55</v>
      </c>
      <c r="D15" t="s">
        <v>78</v>
      </c>
      <c r="E15" t="s">
        <v>56</v>
      </c>
      <c r="F15" t="s">
        <v>18</v>
      </c>
      <c r="G15" t="s">
        <v>124</v>
      </c>
      <c r="H15" t="s">
        <v>13</v>
      </c>
      <c r="I15" s="3">
        <v>3</v>
      </c>
      <c r="J15" s="3">
        <v>13</v>
      </c>
      <c r="K15" s="3" t="s">
        <v>124</v>
      </c>
      <c r="L15" t="s">
        <v>27</v>
      </c>
      <c r="M15" t="s">
        <v>93</v>
      </c>
      <c r="N15" t="s">
        <v>139</v>
      </c>
      <c r="O15" t="s">
        <v>68</v>
      </c>
    </row>
    <row r="16" spans="1:15" x14ac:dyDescent="0.2">
      <c r="A16">
        <f t="shared" si="0"/>
        <v>15</v>
      </c>
      <c r="B16" t="s">
        <v>43</v>
      </c>
      <c r="C16" t="s">
        <v>55</v>
      </c>
      <c r="D16" t="s">
        <v>79</v>
      </c>
      <c r="E16" t="s">
        <v>56</v>
      </c>
      <c r="F16" t="s">
        <v>18</v>
      </c>
      <c r="G16" t="s">
        <v>124</v>
      </c>
      <c r="H16" t="s">
        <v>15</v>
      </c>
      <c r="I16" s="3">
        <v>8</v>
      </c>
      <c r="K16" s="3" t="s">
        <v>124</v>
      </c>
      <c r="L16" t="s">
        <v>27</v>
      </c>
      <c r="O16" t="s">
        <v>68</v>
      </c>
    </row>
    <row r="17" spans="1:15" x14ac:dyDescent="0.2">
      <c r="A17">
        <f t="shared" si="0"/>
        <v>16</v>
      </c>
      <c r="B17" t="s">
        <v>44</v>
      </c>
      <c r="C17" t="s">
        <v>55</v>
      </c>
      <c r="D17" t="s">
        <v>80</v>
      </c>
      <c r="E17" t="s">
        <v>56</v>
      </c>
      <c r="F17" t="s">
        <v>18</v>
      </c>
      <c r="G17" t="s">
        <v>124</v>
      </c>
      <c r="H17" t="s">
        <v>12</v>
      </c>
      <c r="I17" s="3">
        <v>13</v>
      </c>
      <c r="K17" s="3" t="s">
        <v>124</v>
      </c>
      <c r="L17" t="s">
        <v>27</v>
      </c>
      <c r="O17" t="s">
        <v>68</v>
      </c>
    </row>
    <row r="18" spans="1:15" x14ac:dyDescent="0.2">
      <c r="A18">
        <f t="shared" si="0"/>
        <v>17</v>
      </c>
      <c r="B18" t="s">
        <v>45</v>
      </c>
      <c r="C18" t="s">
        <v>55</v>
      </c>
      <c r="D18" t="s">
        <v>81</v>
      </c>
      <c r="E18" t="s">
        <v>56</v>
      </c>
      <c r="F18" t="s">
        <v>18</v>
      </c>
      <c r="G18" t="s">
        <v>124</v>
      </c>
      <c r="H18" t="s">
        <v>15</v>
      </c>
      <c r="I18" s="3">
        <v>2</v>
      </c>
      <c r="J18" s="3">
        <v>8</v>
      </c>
      <c r="K18" s="3" t="s">
        <v>124</v>
      </c>
      <c r="L18" t="s">
        <v>27</v>
      </c>
      <c r="O18" t="s">
        <v>68</v>
      </c>
    </row>
    <row r="19" spans="1:15" x14ac:dyDescent="0.2">
      <c r="A19">
        <f t="shared" si="0"/>
        <v>18</v>
      </c>
      <c r="B19" t="s">
        <v>46</v>
      </c>
      <c r="C19" t="s">
        <v>55</v>
      </c>
      <c r="D19" t="s">
        <v>82</v>
      </c>
      <c r="E19" t="s">
        <v>56</v>
      </c>
      <c r="F19" t="s">
        <v>18</v>
      </c>
      <c r="G19" t="s">
        <v>124</v>
      </c>
      <c r="H19" t="s">
        <v>15</v>
      </c>
      <c r="I19" s="3">
        <v>2</v>
      </c>
      <c r="J19" s="3">
        <v>8</v>
      </c>
      <c r="K19" s="3" t="s">
        <v>124</v>
      </c>
      <c r="L19" t="s">
        <v>27</v>
      </c>
      <c r="O19" t="s">
        <v>68</v>
      </c>
    </row>
    <row r="20" spans="1:15" x14ac:dyDescent="0.2">
      <c r="A20">
        <f t="shared" si="0"/>
        <v>19</v>
      </c>
      <c r="B20" t="s">
        <v>47</v>
      </c>
      <c r="C20" t="s">
        <v>73</v>
      </c>
      <c r="D20" t="s">
        <v>74</v>
      </c>
      <c r="E20" t="s">
        <v>75</v>
      </c>
      <c r="F20" t="s">
        <v>21</v>
      </c>
      <c r="G20" t="s">
        <v>124</v>
      </c>
      <c r="H20" t="s">
        <v>15</v>
      </c>
      <c r="I20" s="3">
        <v>13</v>
      </c>
      <c r="J20" s="3">
        <v>5</v>
      </c>
      <c r="K20" s="3" t="s">
        <v>124</v>
      </c>
      <c r="L20" t="s">
        <v>27</v>
      </c>
      <c r="O20" t="s">
        <v>68</v>
      </c>
    </row>
    <row r="21" spans="1:15" x14ac:dyDescent="0.2">
      <c r="A21">
        <f t="shared" si="0"/>
        <v>20</v>
      </c>
      <c r="B21" t="s">
        <v>48</v>
      </c>
      <c r="C21" t="s">
        <v>55</v>
      </c>
      <c r="D21" t="s">
        <v>83</v>
      </c>
      <c r="E21" t="s">
        <v>56</v>
      </c>
      <c r="F21" t="s">
        <v>18</v>
      </c>
      <c r="G21" t="s">
        <v>124</v>
      </c>
      <c r="H21" t="s">
        <v>15</v>
      </c>
      <c r="I21" s="3">
        <v>8</v>
      </c>
      <c r="J21" s="3">
        <v>5</v>
      </c>
      <c r="K21" s="3" t="s">
        <v>124</v>
      </c>
      <c r="L21" t="s">
        <v>28</v>
      </c>
      <c r="O21" t="s">
        <v>68</v>
      </c>
    </row>
    <row r="22" spans="1:15" x14ac:dyDescent="0.2">
      <c r="A22">
        <f t="shared" si="0"/>
        <v>21</v>
      </c>
      <c r="B22" t="s">
        <v>49</v>
      </c>
      <c r="C22" t="s">
        <v>55</v>
      </c>
      <c r="D22" t="s">
        <v>84</v>
      </c>
      <c r="E22" t="s">
        <v>56</v>
      </c>
      <c r="F22" t="s">
        <v>18</v>
      </c>
      <c r="G22" t="s">
        <v>124</v>
      </c>
      <c r="H22" t="s">
        <v>15</v>
      </c>
      <c r="I22" s="3">
        <v>5</v>
      </c>
      <c r="J22" s="3">
        <v>8</v>
      </c>
      <c r="K22" s="3" t="s">
        <v>124</v>
      </c>
      <c r="L22" t="s">
        <v>28</v>
      </c>
      <c r="O22" t="s">
        <v>68</v>
      </c>
    </row>
    <row r="23" spans="1:15" x14ac:dyDescent="0.2">
      <c r="A23">
        <f t="shared" si="0"/>
        <v>22</v>
      </c>
      <c r="B23" t="s">
        <v>50</v>
      </c>
      <c r="C23" t="s">
        <v>55</v>
      </c>
      <c r="D23" t="s">
        <v>85</v>
      </c>
      <c r="E23" t="s">
        <v>56</v>
      </c>
      <c r="F23" t="s">
        <v>18</v>
      </c>
      <c r="G23" t="s">
        <v>126</v>
      </c>
      <c r="I23" s="3">
        <v>3</v>
      </c>
      <c r="J23" s="3">
        <v>13</v>
      </c>
      <c r="K23" s="3" t="s">
        <v>124</v>
      </c>
      <c r="L23" t="s">
        <v>28</v>
      </c>
      <c r="O23" t="s">
        <v>68</v>
      </c>
    </row>
    <row r="24" spans="1:15" x14ac:dyDescent="0.2">
      <c r="A24">
        <f t="shared" si="0"/>
        <v>23</v>
      </c>
      <c r="B24" t="s">
        <v>51</v>
      </c>
      <c r="C24" t="s">
        <v>55</v>
      </c>
      <c r="D24" t="s">
        <v>86</v>
      </c>
      <c r="E24" t="s">
        <v>56</v>
      </c>
      <c r="F24" t="s">
        <v>18</v>
      </c>
      <c r="G24" t="s">
        <v>126</v>
      </c>
      <c r="I24" s="3">
        <v>8</v>
      </c>
      <c r="J24" s="3">
        <v>20</v>
      </c>
      <c r="K24" s="3" t="s">
        <v>124</v>
      </c>
      <c r="L24" t="s">
        <v>28</v>
      </c>
      <c r="O24" t="s">
        <v>68</v>
      </c>
    </row>
    <row r="25" spans="1:15" x14ac:dyDescent="0.2">
      <c r="A25">
        <f t="shared" si="0"/>
        <v>24</v>
      </c>
      <c r="B25" t="s">
        <v>52</v>
      </c>
      <c r="C25" t="s">
        <v>55</v>
      </c>
      <c r="D25" t="s">
        <v>87</v>
      </c>
      <c r="E25" t="s">
        <v>56</v>
      </c>
      <c r="F25" t="s">
        <v>18</v>
      </c>
      <c r="G25" t="s">
        <v>126</v>
      </c>
      <c r="I25" s="3">
        <v>13</v>
      </c>
      <c r="J25" s="3">
        <v>8</v>
      </c>
      <c r="K25" s="3" t="s">
        <v>124</v>
      </c>
      <c r="L25" t="s">
        <v>28</v>
      </c>
      <c r="O25" t="s">
        <v>68</v>
      </c>
    </row>
    <row r="26" spans="1:15" x14ac:dyDescent="0.2">
      <c r="A26">
        <f t="shared" si="0"/>
        <v>25</v>
      </c>
      <c r="B26" t="s">
        <v>53</v>
      </c>
      <c r="C26" t="s">
        <v>55</v>
      </c>
      <c r="D26" t="s">
        <v>88</v>
      </c>
      <c r="E26" t="s">
        <v>56</v>
      </c>
      <c r="F26" t="s">
        <v>18</v>
      </c>
      <c r="G26" t="s">
        <v>126</v>
      </c>
      <c r="I26" s="3">
        <v>2</v>
      </c>
      <c r="J26" s="3">
        <v>8</v>
      </c>
      <c r="K26" s="3" t="s">
        <v>124</v>
      </c>
      <c r="L26" t="s">
        <v>28</v>
      </c>
      <c r="O26" t="s">
        <v>68</v>
      </c>
    </row>
    <row r="27" spans="1:15" x14ac:dyDescent="0.2">
      <c r="A27">
        <f t="shared" si="0"/>
        <v>26</v>
      </c>
      <c r="B27" t="s">
        <v>54</v>
      </c>
      <c r="C27" t="s">
        <v>55</v>
      </c>
      <c r="D27" t="s">
        <v>89</v>
      </c>
      <c r="E27" t="s">
        <v>56</v>
      </c>
      <c r="F27" t="s">
        <v>18</v>
      </c>
      <c r="G27" t="s">
        <v>126</v>
      </c>
      <c r="I27" s="3">
        <v>2</v>
      </c>
      <c r="J27" s="3">
        <v>8</v>
      </c>
      <c r="K27" s="3" t="s">
        <v>124</v>
      </c>
      <c r="L27" t="s">
        <v>28</v>
      </c>
      <c r="O27" t="s">
        <v>68</v>
      </c>
    </row>
    <row r="28" spans="1:15" x14ac:dyDescent="0.2">
      <c r="A28">
        <f t="shared" si="0"/>
        <v>27</v>
      </c>
    </row>
    <row r="29" spans="1:15" x14ac:dyDescent="0.2">
      <c r="A29">
        <f t="shared" si="0"/>
        <v>28</v>
      </c>
    </row>
  </sheetData>
  <autoFilter ref="A1:P29"/>
  <dataValidations count="9">
    <dataValidation type="list" allowBlank="1" showInputMessage="1" showErrorMessage="1" sqref="I2:J27">
      <formula1>RelativeSize</formula1>
    </dataValidation>
    <dataValidation type="list" allowBlank="1" showInputMessage="1" showErrorMessage="1" sqref="H2:H27">
      <formula1>ScopeChange</formula1>
    </dataValidation>
    <dataValidation type="list" allowBlank="1" showInputMessage="1" showErrorMessage="1" sqref="F2:F27">
      <formula1>InvestmentCategory</formula1>
    </dataValidation>
    <dataValidation type="list" allowBlank="1" showInputMessage="1" showErrorMessage="1" sqref="G2:G27">
      <formula1>ReleaseEvent</formula1>
    </dataValidation>
    <dataValidation type="list" allowBlank="1" showInputMessage="1" showErrorMessage="1" sqref="L2:L27">
      <formula1>Epic</formula1>
    </dataValidation>
    <dataValidation type="list" allowBlank="1" showInputMessage="1" showErrorMessage="1" sqref="O2:O27">
      <formula1>Status</formula1>
    </dataValidation>
    <dataValidation type="list" allowBlank="1" showInputMessage="1" showErrorMessage="1" sqref="M2:M27">
      <formula1>Schedule</formula1>
    </dataValidation>
    <dataValidation type="list" allowBlank="1" showInputMessage="1" showErrorMessage="1" sqref="K2:K40">
      <formula1>Project</formula1>
    </dataValidation>
    <dataValidation type="list" allowBlank="1" showInputMessage="1" showErrorMessage="1" sqref="N2:N29">
      <formula1>Committed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workbookViewId="0">
      <selection activeCell="H3" sqref="H3"/>
    </sheetView>
  </sheetViews>
  <sheetFormatPr baseColWidth="10" defaultRowHeight="16" x14ac:dyDescent="0.2"/>
  <cols>
    <col min="1" max="1" width="43.6640625" style="3" bestFit="1" customWidth="1"/>
    <col min="2" max="2" width="19.5" customWidth="1"/>
    <col min="3" max="6" width="12.5" customWidth="1"/>
  </cols>
  <sheetData>
    <row r="1" spans="1:8" s="16" customFormat="1" ht="57" x14ac:dyDescent="0.25">
      <c r="A1" s="16" t="s">
        <v>133</v>
      </c>
      <c r="B1" s="16" t="s">
        <v>128</v>
      </c>
      <c r="C1" s="16" t="s">
        <v>125</v>
      </c>
      <c r="D1" s="16" t="s">
        <v>129</v>
      </c>
      <c r="E1" s="16" t="s">
        <v>130</v>
      </c>
      <c r="F1" s="16" t="s">
        <v>131</v>
      </c>
      <c r="G1" s="16" t="s">
        <v>154</v>
      </c>
      <c r="H1" s="16" t="s">
        <v>155</v>
      </c>
    </row>
    <row r="2" spans="1:8" x14ac:dyDescent="0.2">
      <c r="A2" s="3" t="s">
        <v>134</v>
      </c>
      <c r="B2" t="s">
        <v>124</v>
      </c>
      <c r="C2" s="10">
        <f>SUMIFS('Product Backlog'!$J:$J,'Product Backlog'!$G:$G, B2)</f>
        <v>136</v>
      </c>
      <c r="D2" s="10">
        <f>SUMIFS('Product Backlog'!$J:$J,'Product Backlog'!$G:$G,B2, 'Product Backlog'!$H:$H,"Added")</f>
        <v>29</v>
      </c>
      <c r="E2" s="10">
        <f>SUMIFS('Product Backlog'!$J:$J,'Product Backlog'!$G:$G,B2, 'Product Backlog'!$H:$H,"Removed")</f>
        <v>26</v>
      </c>
      <c r="F2" s="10">
        <f>SUMIFS('Product Backlog'!$J:$J,'Product Backlog'!$G:$G,B2, 'Product Backlog'!$O:$O,"Done")</f>
        <v>84</v>
      </c>
      <c r="G2">
        <f>COUNTIFS('Product Backlog'!$G:$G,B2, 'Product Backlog'!$J:$J,"&gt;0")</f>
        <v>19</v>
      </c>
      <c r="H2">
        <f>COUNTIFS('Product Backlog'!$G:$G,B2, 'Product Backlog'!$J:$J,"")</f>
        <v>2</v>
      </c>
    </row>
    <row r="7" spans="1:8" s="16" customFormat="1" ht="38" x14ac:dyDescent="0.25">
      <c r="A7" s="16" t="s">
        <v>135</v>
      </c>
      <c r="B7" s="16" t="s">
        <v>128</v>
      </c>
      <c r="C7" s="16" t="s">
        <v>137</v>
      </c>
      <c r="D7" s="16" t="s">
        <v>138</v>
      </c>
    </row>
    <row r="8" spans="1:8" x14ac:dyDescent="0.2">
      <c r="A8" s="3" t="s">
        <v>136</v>
      </c>
      <c r="B8" t="s">
        <v>93</v>
      </c>
      <c r="C8">
        <f>SUMIFS('Product Backlog'!$J:$J,'Product Backlog'!$M:$M,B8, 'Product Backlog'!$N:$N,"Committed")</f>
        <v>39</v>
      </c>
      <c r="D8">
        <f>SUMIFS('Product Backlog'!$J:$J,'Product Backlog'!$M:$M,B8, 'Product Backlog'!$O:$O,"Done")</f>
        <v>21</v>
      </c>
    </row>
  </sheetData>
  <dataValidations count="2">
    <dataValidation type="list" allowBlank="1" showInputMessage="1" showErrorMessage="1" sqref="B2">
      <formula1>ReleaseEvent</formula1>
    </dataValidation>
    <dataValidation type="list" allowBlank="1" showInputMessage="1" showErrorMessage="1" sqref="B8">
      <formula1>Schedule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A37"/>
  <sheetViews>
    <sheetView topLeftCell="B1" workbookViewId="0">
      <selection activeCell="F4" sqref="F4"/>
    </sheetView>
  </sheetViews>
  <sheetFormatPr baseColWidth="10" defaultRowHeight="16" x14ac:dyDescent="0.2"/>
  <cols>
    <col min="1" max="1" width="15.1640625" style="9" customWidth="1"/>
    <col min="2" max="2" width="10.83203125" style="10"/>
    <col min="6" max="6" width="12.1640625" customWidth="1"/>
    <col min="8" max="8" width="10.83203125" style="12"/>
    <col min="9" max="9" width="10.83203125" style="22"/>
    <col min="10" max="11" width="10.83203125" style="12"/>
    <col min="12" max="12" width="13.83203125" style="12" customWidth="1"/>
    <col min="13" max="13" width="13.83203125" style="22" customWidth="1"/>
    <col min="14" max="14" width="12.83203125" style="8" customWidth="1"/>
    <col min="15" max="15" width="10.83203125" style="11"/>
    <col min="16" max="16" width="52.6640625" customWidth="1"/>
  </cols>
  <sheetData>
    <row r="1" spans="1:27" s="17" customFormat="1" ht="58" thickBot="1" x14ac:dyDescent="0.3">
      <c r="A1" s="13" t="s">
        <v>121</v>
      </c>
      <c r="B1" s="14" t="s">
        <v>109</v>
      </c>
      <c r="C1" s="14" t="s">
        <v>116</v>
      </c>
      <c r="D1" s="14" t="s">
        <v>110</v>
      </c>
      <c r="E1" s="14" t="s">
        <v>111</v>
      </c>
      <c r="F1" s="14" t="s">
        <v>112</v>
      </c>
      <c r="G1" s="14" t="s">
        <v>113</v>
      </c>
      <c r="H1" s="14" t="s">
        <v>157</v>
      </c>
      <c r="I1" s="21" t="s">
        <v>156</v>
      </c>
      <c r="J1" s="14" t="s">
        <v>154</v>
      </c>
      <c r="K1" s="14" t="s">
        <v>155</v>
      </c>
      <c r="L1" s="14" t="s">
        <v>132</v>
      </c>
      <c r="M1" s="21" t="s">
        <v>158</v>
      </c>
      <c r="N1" s="15" t="s">
        <v>117</v>
      </c>
      <c r="O1" s="15" t="s">
        <v>114</v>
      </c>
      <c r="P1" s="14" t="s">
        <v>115</v>
      </c>
      <c r="Y1" s="18" t="s">
        <v>142</v>
      </c>
      <c r="Z1" s="16" t="s">
        <v>140</v>
      </c>
      <c r="AA1" s="17" t="s">
        <v>141</v>
      </c>
    </row>
    <row r="2" spans="1:27" x14ac:dyDescent="0.2">
      <c r="A2" s="9">
        <v>42325</v>
      </c>
      <c r="B2" s="10">
        <f>IF(A2&gt;0,ROW()-1,"")</f>
        <v>1</v>
      </c>
      <c r="C2">
        <v>10</v>
      </c>
      <c r="D2">
        <v>9</v>
      </c>
      <c r="E2">
        <v>294</v>
      </c>
      <c r="F2">
        <v>18</v>
      </c>
      <c r="G2">
        <v>18</v>
      </c>
      <c r="H2" s="12">
        <v>100</v>
      </c>
      <c r="I2" s="22" t="e">
        <f t="shared" ref="I2:I20" ca="1" si="0">IF(H2&lt;&gt;"",NA(),FORECAST(A2,OFFSET($H$2,0,0,COUNTA($H:$H)-1,1),OFFSET($A$2,0,0,COUNTA($H:$H)-1,1)))</f>
        <v>#N/A</v>
      </c>
      <c r="J2" s="12">
        <v>13</v>
      </c>
      <c r="K2" s="12">
        <v>2</v>
      </c>
      <c r="L2" s="12">
        <f>IF(G2&lt;&gt;"",G2,NA())</f>
        <v>18</v>
      </c>
      <c r="M2" s="22" t="e">
        <f ca="1">IF((ROW()-1&lt;=COUNTIF($L:$L,"&gt;0")),NA(),FORECAST(A2,OFFSET($L$2,0,0,COUNTIF($L:$L,"&gt;0"),1),OFFSET($A$2,0,0,COUNTIF($L:$L,"&gt;0"),1)))</f>
        <v>#N/A</v>
      </c>
      <c r="N2" s="8">
        <v>0.13</v>
      </c>
      <c r="O2" s="11">
        <f>IFERROR((F2/G2),NA())</f>
        <v>1</v>
      </c>
      <c r="Y2" s="8">
        <f>IF(A2&gt;0,100%,"")</f>
        <v>1</v>
      </c>
      <c r="Z2" s="8">
        <f t="shared" ref="Z2:Z29" si="1">IF(A2&gt;0,Y2+NormalVariation,"")</f>
        <v>1.1599999999999999</v>
      </c>
      <c r="AA2" s="8">
        <f t="shared" ref="AA2:AA29" si="2">IF(A2&gt;0,Y2-NormalVariation,"")</f>
        <v>0.84</v>
      </c>
    </row>
    <row r="3" spans="1:27" x14ac:dyDescent="0.2">
      <c r="A3" s="9">
        <f>A2+14</f>
        <v>42339</v>
      </c>
      <c r="B3" s="10">
        <f t="shared" ref="B3:B29" si="3">IF(A3&gt;0,ROW()-1,"")</f>
        <v>2</v>
      </c>
      <c r="C3">
        <v>10</v>
      </c>
      <c r="D3">
        <v>9</v>
      </c>
      <c r="E3">
        <v>300</v>
      </c>
      <c r="F3">
        <v>18</v>
      </c>
      <c r="G3">
        <v>20</v>
      </c>
      <c r="H3" s="12">
        <v>115</v>
      </c>
      <c r="I3" s="22" t="e">
        <f t="shared" ca="1" si="0"/>
        <v>#N/A</v>
      </c>
      <c r="J3" s="12">
        <v>16</v>
      </c>
      <c r="K3" s="12">
        <v>0</v>
      </c>
      <c r="L3" s="12">
        <f>IF(G3&lt;&gt;"",L2+G3,NA())</f>
        <v>38</v>
      </c>
      <c r="M3" s="22" t="e">
        <f t="shared" ref="M3:M20" ca="1" si="4">IF((ROW()-1&lt;=COUNTIF($L:$L,"&gt;0")),NA(),FORECAST(A3,OFFSET($L$2,0,0,COUNTIF($L:$L,"&gt;0"),1),OFFSET($A$2,0,0,COUNTIF($L:$L,"&gt;0"),1)))</f>
        <v>#N/A</v>
      </c>
      <c r="N3" s="8">
        <v>0.15</v>
      </c>
      <c r="O3" s="11">
        <f t="shared" ref="O3:O37" si="5">IFERROR((F3/G3),NA())</f>
        <v>0.9</v>
      </c>
      <c r="Y3" s="8">
        <f t="shared" ref="Y3:Y29" si="6">IF(A3&gt;0,100%,"")</f>
        <v>1</v>
      </c>
      <c r="Z3" s="8">
        <f t="shared" si="1"/>
        <v>1.1599999999999999</v>
      </c>
      <c r="AA3" s="8">
        <f t="shared" si="2"/>
        <v>0.84</v>
      </c>
    </row>
    <row r="4" spans="1:27" x14ac:dyDescent="0.2">
      <c r="A4" s="9">
        <f>A3+14</f>
        <v>42353</v>
      </c>
      <c r="B4" s="10">
        <f t="shared" si="3"/>
        <v>3</v>
      </c>
      <c r="C4">
        <v>10</v>
      </c>
      <c r="D4">
        <v>10</v>
      </c>
      <c r="E4">
        <v>340</v>
      </c>
      <c r="F4">
        <v>25</v>
      </c>
      <c r="G4">
        <v>21</v>
      </c>
      <c r="H4" s="12">
        <v>126</v>
      </c>
      <c r="I4" s="22" t="e">
        <f t="shared" ca="1" si="0"/>
        <v>#N/A</v>
      </c>
      <c r="J4" s="12">
        <v>19</v>
      </c>
      <c r="K4" s="12">
        <v>2</v>
      </c>
      <c r="L4" s="12">
        <f t="shared" ref="L4:L20" si="7">IF(G4&lt;&gt;"",L3+G4,NA())</f>
        <v>59</v>
      </c>
      <c r="M4" s="22" t="e">
        <f t="shared" ca="1" si="4"/>
        <v>#N/A</v>
      </c>
      <c r="N4" s="8">
        <v>0.15</v>
      </c>
      <c r="O4" s="11">
        <f t="shared" si="5"/>
        <v>1.1904761904761905</v>
      </c>
      <c r="P4" t="s">
        <v>143</v>
      </c>
      <c r="Y4" s="8">
        <f t="shared" si="6"/>
        <v>1</v>
      </c>
      <c r="Z4" s="8">
        <f t="shared" si="1"/>
        <v>1.1599999999999999</v>
      </c>
      <c r="AA4" s="8">
        <f t="shared" si="2"/>
        <v>0.84</v>
      </c>
    </row>
    <row r="5" spans="1:27" x14ac:dyDescent="0.2">
      <c r="A5" s="9">
        <f t="shared" ref="A5:A20" si="8">A4+14</f>
        <v>42367</v>
      </c>
      <c r="B5" s="10">
        <f t="shared" si="3"/>
        <v>4</v>
      </c>
      <c r="I5" s="22">
        <f t="shared" ca="1" si="0"/>
        <v>139.66666666666424</v>
      </c>
      <c r="L5" s="12" t="e">
        <f t="shared" si="7"/>
        <v>#N/A</v>
      </c>
      <c r="M5" s="22">
        <f t="shared" ca="1" si="4"/>
        <v>79.333333333335759</v>
      </c>
      <c r="O5" s="11" t="e">
        <f t="shared" si="5"/>
        <v>#N/A</v>
      </c>
      <c r="Y5" s="8">
        <f t="shared" si="6"/>
        <v>1</v>
      </c>
      <c r="Z5" s="8">
        <f t="shared" si="1"/>
        <v>1.1599999999999999</v>
      </c>
      <c r="AA5" s="8">
        <f t="shared" si="2"/>
        <v>0.84</v>
      </c>
    </row>
    <row r="6" spans="1:27" x14ac:dyDescent="0.2">
      <c r="A6" s="9">
        <f t="shared" si="8"/>
        <v>42381</v>
      </c>
      <c r="B6" s="10">
        <f t="shared" si="3"/>
        <v>5</v>
      </c>
      <c r="I6" s="22">
        <f t="shared" ca="1" si="0"/>
        <v>152.66666666666424</v>
      </c>
      <c r="L6" s="12" t="e">
        <f t="shared" si="7"/>
        <v>#N/A</v>
      </c>
      <c r="M6" s="22">
        <f t="shared" ca="1" si="4"/>
        <v>99.833333333335759</v>
      </c>
      <c r="O6" s="11" t="e">
        <f t="shared" si="5"/>
        <v>#N/A</v>
      </c>
      <c r="Y6" s="8">
        <f t="shared" si="6"/>
        <v>1</v>
      </c>
      <c r="Z6" s="8">
        <f t="shared" si="1"/>
        <v>1.1599999999999999</v>
      </c>
      <c r="AA6" s="8">
        <f t="shared" si="2"/>
        <v>0.84</v>
      </c>
    </row>
    <row r="7" spans="1:27" x14ac:dyDescent="0.2">
      <c r="A7" s="9">
        <f t="shared" si="8"/>
        <v>42395</v>
      </c>
      <c r="B7" s="10">
        <f t="shared" si="3"/>
        <v>6</v>
      </c>
      <c r="I7" s="22">
        <f t="shared" ca="1" si="0"/>
        <v>165.66666666666424</v>
      </c>
      <c r="L7" s="12" t="e">
        <f t="shared" si="7"/>
        <v>#N/A</v>
      </c>
      <c r="M7" s="22">
        <f t="shared" ca="1" si="4"/>
        <v>120.33333333333576</v>
      </c>
      <c r="O7" s="11" t="e">
        <f t="shared" si="5"/>
        <v>#N/A</v>
      </c>
      <c r="Y7" s="8">
        <f t="shared" si="6"/>
        <v>1</v>
      </c>
      <c r="Z7" s="8">
        <f t="shared" si="1"/>
        <v>1.1599999999999999</v>
      </c>
      <c r="AA7" s="8">
        <f t="shared" si="2"/>
        <v>0.84</v>
      </c>
    </row>
    <row r="8" spans="1:27" x14ac:dyDescent="0.2">
      <c r="A8" s="9">
        <f t="shared" si="8"/>
        <v>42409</v>
      </c>
      <c r="B8" s="10">
        <f t="shared" si="3"/>
        <v>7</v>
      </c>
      <c r="I8" s="22">
        <f t="shared" ca="1" si="0"/>
        <v>178.66666666666424</v>
      </c>
      <c r="L8" s="12" t="e">
        <f t="shared" si="7"/>
        <v>#N/A</v>
      </c>
      <c r="M8" s="22">
        <f t="shared" ca="1" si="4"/>
        <v>140.83333333333576</v>
      </c>
      <c r="O8" s="11" t="e">
        <f t="shared" si="5"/>
        <v>#N/A</v>
      </c>
      <c r="Y8" s="8">
        <f t="shared" si="6"/>
        <v>1</v>
      </c>
      <c r="Z8" s="8">
        <f t="shared" si="1"/>
        <v>1.1599999999999999</v>
      </c>
      <c r="AA8" s="8">
        <f t="shared" si="2"/>
        <v>0.84</v>
      </c>
    </row>
    <row r="9" spans="1:27" x14ac:dyDescent="0.2">
      <c r="A9" s="9">
        <f t="shared" si="8"/>
        <v>42423</v>
      </c>
      <c r="B9" s="10">
        <f t="shared" si="3"/>
        <v>8</v>
      </c>
      <c r="I9" s="22">
        <f t="shared" ca="1" si="0"/>
        <v>191.66666666666424</v>
      </c>
      <c r="L9" s="12" t="e">
        <f t="shared" si="7"/>
        <v>#N/A</v>
      </c>
      <c r="M9" s="22">
        <f t="shared" ca="1" si="4"/>
        <v>161.33333333333576</v>
      </c>
      <c r="O9" s="11" t="e">
        <f t="shared" si="5"/>
        <v>#N/A</v>
      </c>
      <c r="Y9" s="8">
        <f t="shared" si="6"/>
        <v>1</v>
      </c>
      <c r="Z9" s="8">
        <f t="shared" si="1"/>
        <v>1.1599999999999999</v>
      </c>
      <c r="AA9" s="8">
        <f t="shared" si="2"/>
        <v>0.84</v>
      </c>
    </row>
    <row r="10" spans="1:27" x14ac:dyDescent="0.2">
      <c r="A10" s="9">
        <f t="shared" si="8"/>
        <v>42437</v>
      </c>
      <c r="B10" s="10">
        <f t="shared" si="3"/>
        <v>9</v>
      </c>
      <c r="I10" s="22">
        <f t="shared" ca="1" si="0"/>
        <v>204.66666666666424</v>
      </c>
      <c r="L10" s="12" t="e">
        <f t="shared" si="7"/>
        <v>#N/A</v>
      </c>
      <c r="M10" s="22">
        <f t="shared" ca="1" si="4"/>
        <v>181.83333333333576</v>
      </c>
      <c r="O10" s="11" t="e">
        <f t="shared" si="5"/>
        <v>#N/A</v>
      </c>
      <c r="Y10" s="8">
        <f t="shared" si="6"/>
        <v>1</v>
      </c>
      <c r="Z10" s="8">
        <f t="shared" si="1"/>
        <v>1.1599999999999999</v>
      </c>
      <c r="AA10" s="8">
        <f t="shared" si="2"/>
        <v>0.84</v>
      </c>
    </row>
    <row r="11" spans="1:27" x14ac:dyDescent="0.2">
      <c r="A11" s="9">
        <f t="shared" si="8"/>
        <v>42451</v>
      </c>
      <c r="B11" s="10">
        <f t="shared" si="3"/>
        <v>10</v>
      </c>
      <c r="I11" s="22">
        <f t="shared" ca="1" si="0"/>
        <v>217.66666666666424</v>
      </c>
      <c r="L11" s="12" t="e">
        <f t="shared" si="7"/>
        <v>#N/A</v>
      </c>
      <c r="M11" s="22">
        <f t="shared" ca="1" si="4"/>
        <v>202.33333333333576</v>
      </c>
      <c r="O11" s="11" t="e">
        <f t="shared" si="5"/>
        <v>#N/A</v>
      </c>
      <c r="Y11" s="8">
        <f t="shared" si="6"/>
        <v>1</v>
      </c>
      <c r="Z11" s="8">
        <f t="shared" si="1"/>
        <v>1.1599999999999999</v>
      </c>
      <c r="AA11" s="8">
        <f t="shared" si="2"/>
        <v>0.84</v>
      </c>
    </row>
    <row r="12" spans="1:27" x14ac:dyDescent="0.2">
      <c r="A12" s="9">
        <f t="shared" si="8"/>
        <v>42465</v>
      </c>
      <c r="B12" s="10">
        <f t="shared" si="3"/>
        <v>11</v>
      </c>
      <c r="I12" s="22">
        <f t="shared" ca="1" si="0"/>
        <v>230.66666666666424</v>
      </c>
      <c r="L12" s="12" t="e">
        <f t="shared" si="7"/>
        <v>#N/A</v>
      </c>
      <c r="M12" s="22">
        <f t="shared" ca="1" si="4"/>
        <v>222.83333333333576</v>
      </c>
      <c r="O12" s="11" t="e">
        <f t="shared" si="5"/>
        <v>#N/A</v>
      </c>
      <c r="Y12" s="8">
        <f t="shared" si="6"/>
        <v>1</v>
      </c>
      <c r="Z12" s="8">
        <f t="shared" si="1"/>
        <v>1.1599999999999999</v>
      </c>
      <c r="AA12" s="8">
        <f t="shared" si="2"/>
        <v>0.84</v>
      </c>
    </row>
    <row r="13" spans="1:27" x14ac:dyDescent="0.2">
      <c r="A13" s="9">
        <f t="shared" si="8"/>
        <v>42479</v>
      </c>
      <c r="B13" s="10">
        <f t="shared" si="3"/>
        <v>12</v>
      </c>
      <c r="I13" s="22">
        <f t="shared" ca="1" si="0"/>
        <v>243.66666666666424</v>
      </c>
      <c r="L13" s="12" t="e">
        <f t="shared" si="7"/>
        <v>#N/A</v>
      </c>
      <c r="M13" s="22">
        <f t="shared" ca="1" si="4"/>
        <v>243.33333333333576</v>
      </c>
      <c r="O13" s="11" t="e">
        <f t="shared" si="5"/>
        <v>#N/A</v>
      </c>
      <c r="Y13" s="8">
        <f t="shared" si="6"/>
        <v>1</v>
      </c>
      <c r="Z13" s="8">
        <f t="shared" si="1"/>
        <v>1.1599999999999999</v>
      </c>
      <c r="AA13" s="8">
        <f t="shared" si="2"/>
        <v>0.84</v>
      </c>
    </row>
    <row r="14" spans="1:27" x14ac:dyDescent="0.2">
      <c r="A14" s="9">
        <f t="shared" si="8"/>
        <v>42493</v>
      </c>
      <c r="B14" s="10">
        <f t="shared" si="3"/>
        <v>13</v>
      </c>
      <c r="I14" s="22">
        <f t="shared" ca="1" si="0"/>
        <v>256.66666666666424</v>
      </c>
      <c r="L14" s="12" t="e">
        <f t="shared" si="7"/>
        <v>#N/A</v>
      </c>
      <c r="M14" s="22">
        <f t="shared" ca="1" si="4"/>
        <v>263.83333333333576</v>
      </c>
      <c r="O14" s="11" t="e">
        <f t="shared" si="5"/>
        <v>#N/A</v>
      </c>
      <c r="Y14" s="8">
        <f t="shared" si="6"/>
        <v>1</v>
      </c>
      <c r="Z14" s="8">
        <f t="shared" si="1"/>
        <v>1.1599999999999999</v>
      </c>
      <c r="AA14" s="8">
        <f t="shared" si="2"/>
        <v>0.84</v>
      </c>
    </row>
    <row r="15" spans="1:27" x14ac:dyDescent="0.2">
      <c r="A15" s="9">
        <f t="shared" si="8"/>
        <v>42507</v>
      </c>
      <c r="B15" s="10">
        <f t="shared" si="3"/>
        <v>14</v>
      </c>
      <c r="I15" s="22">
        <f t="shared" ca="1" si="0"/>
        <v>269.66666666666424</v>
      </c>
      <c r="L15" s="12" t="e">
        <f t="shared" si="7"/>
        <v>#N/A</v>
      </c>
      <c r="M15" s="22">
        <f t="shared" ca="1" si="4"/>
        <v>284.33333333333576</v>
      </c>
      <c r="O15" s="11" t="e">
        <f t="shared" si="5"/>
        <v>#N/A</v>
      </c>
      <c r="Y15" s="8">
        <f t="shared" si="6"/>
        <v>1</v>
      </c>
      <c r="Z15" s="8">
        <f t="shared" si="1"/>
        <v>1.1599999999999999</v>
      </c>
      <c r="AA15" s="8">
        <f t="shared" si="2"/>
        <v>0.84</v>
      </c>
    </row>
    <row r="16" spans="1:27" x14ac:dyDescent="0.2">
      <c r="A16" s="9">
        <f t="shared" si="8"/>
        <v>42521</v>
      </c>
      <c r="B16" s="10">
        <f t="shared" si="3"/>
        <v>15</v>
      </c>
      <c r="I16" s="22">
        <f t="shared" ca="1" si="0"/>
        <v>282.66666666666424</v>
      </c>
      <c r="L16" s="12" t="e">
        <f t="shared" si="7"/>
        <v>#N/A</v>
      </c>
      <c r="M16" s="22">
        <f t="shared" ca="1" si="4"/>
        <v>304.83333333333576</v>
      </c>
      <c r="O16" s="11" t="e">
        <f t="shared" si="5"/>
        <v>#N/A</v>
      </c>
      <c r="Y16" s="8">
        <f t="shared" si="6"/>
        <v>1</v>
      </c>
      <c r="Z16" s="8">
        <f t="shared" si="1"/>
        <v>1.1599999999999999</v>
      </c>
      <c r="AA16" s="8">
        <f t="shared" si="2"/>
        <v>0.84</v>
      </c>
    </row>
    <row r="17" spans="1:27" x14ac:dyDescent="0.2">
      <c r="A17" s="9">
        <f t="shared" si="8"/>
        <v>42535</v>
      </c>
      <c r="B17" s="10">
        <f t="shared" si="3"/>
        <v>16</v>
      </c>
      <c r="I17" s="22">
        <f t="shared" ca="1" si="0"/>
        <v>295.66666666666424</v>
      </c>
      <c r="L17" s="12" t="e">
        <f t="shared" si="7"/>
        <v>#N/A</v>
      </c>
      <c r="M17" s="22">
        <f t="shared" ca="1" si="4"/>
        <v>325.33333333333576</v>
      </c>
      <c r="O17" s="11" t="e">
        <f t="shared" si="5"/>
        <v>#N/A</v>
      </c>
      <c r="Y17" s="8">
        <f t="shared" si="6"/>
        <v>1</v>
      </c>
      <c r="Z17" s="8">
        <f t="shared" si="1"/>
        <v>1.1599999999999999</v>
      </c>
      <c r="AA17" s="8">
        <f t="shared" si="2"/>
        <v>0.84</v>
      </c>
    </row>
    <row r="18" spans="1:27" x14ac:dyDescent="0.2">
      <c r="A18" s="9">
        <f t="shared" si="8"/>
        <v>42549</v>
      </c>
      <c r="B18" s="10">
        <f t="shared" si="3"/>
        <v>17</v>
      </c>
      <c r="I18" s="22">
        <f t="shared" ca="1" si="0"/>
        <v>308.66666666666424</v>
      </c>
      <c r="L18" s="12" t="e">
        <f t="shared" si="7"/>
        <v>#N/A</v>
      </c>
      <c r="M18" s="22">
        <f t="shared" ca="1" si="4"/>
        <v>345.83333333333576</v>
      </c>
      <c r="O18" s="11" t="e">
        <f t="shared" si="5"/>
        <v>#N/A</v>
      </c>
      <c r="Y18" s="8">
        <f t="shared" si="6"/>
        <v>1</v>
      </c>
      <c r="Z18" s="8">
        <f t="shared" si="1"/>
        <v>1.1599999999999999</v>
      </c>
      <c r="AA18" s="8">
        <f t="shared" si="2"/>
        <v>0.84</v>
      </c>
    </row>
    <row r="19" spans="1:27" x14ac:dyDescent="0.2">
      <c r="A19" s="9">
        <f t="shared" si="8"/>
        <v>42563</v>
      </c>
      <c r="B19" s="10">
        <f t="shared" si="3"/>
        <v>18</v>
      </c>
      <c r="I19" s="22">
        <f t="shared" ca="1" si="0"/>
        <v>321.66666666666424</v>
      </c>
      <c r="L19" s="12" t="e">
        <f t="shared" si="7"/>
        <v>#N/A</v>
      </c>
      <c r="M19" s="22">
        <f t="shared" ca="1" si="4"/>
        <v>366.33333333333576</v>
      </c>
      <c r="O19" s="11" t="e">
        <f t="shared" si="5"/>
        <v>#N/A</v>
      </c>
      <c r="Y19" s="8">
        <f t="shared" si="6"/>
        <v>1</v>
      </c>
      <c r="Z19" s="8">
        <f t="shared" si="1"/>
        <v>1.1599999999999999</v>
      </c>
      <c r="AA19" s="8">
        <f t="shared" si="2"/>
        <v>0.84</v>
      </c>
    </row>
    <row r="20" spans="1:27" x14ac:dyDescent="0.2">
      <c r="A20" s="9">
        <f t="shared" si="8"/>
        <v>42577</v>
      </c>
      <c r="B20" s="10">
        <f t="shared" si="3"/>
        <v>19</v>
      </c>
      <c r="I20" s="22">
        <f t="shared" ca="1" si="0"/>
        <v>334.66666666666424</v>
      </c>
      <c r="L20" s="12" t="e">
        <f t="shared" si="7"/>
        <v>#N/A</v>
      </c>
      <c r="M20" s="22">
        <f t="shared" ca="1" si="4"/>
        <v>386.83333333333576</v>
      </c>
      <c r="O20" s="11" t="e">
        <f t="shared" si="5"/>
        <v>#N/A</v>
      </c>
      <c r="Y20" s="8">
        <f t="shared" si="6"/>
        <v>1</v>
      </c>
      <c r="Z20" s="8">
        <f t="shared" si="1"/>
        <v>1.1599999999999999</v>
      </c>
      <c r="AA20" s="8">
        <f t="shared" si="2"/>
        <v>0.84</v>
      </c>
    </row>
    <row r="21" spans="1:27" x14ac:dyDescent="0.2">
      <c r="B21" s="10" t="str">
        <f t="shared" si="3"/>
        <v/>
      </c>
      <c r="O21" s="11" t="e">
        <f t="shared" si="5"/>
        <v>#N/A</v>
      </c>
      <c r="Y21" s="8" t="str">
        <f t="shared" si="6"/>
        <v/>
      </c>
      <c r="Z21" s="8" t="str">
        <f t="shared" si="1"/>
        <v/>
      </c>
      <c r="AA21" s="8" t="str">
        <f t="shared" si="2"/>
        <v/>
      </c>
    </row>
    <row r="22" spans="1:27" x14ac:dyDescent="0.2">
      <c r="B22" s="10" t="str">
        <f t="shared" si="3"/>
        <v/>
      </c>
      <c r="O22" s="11" t="e">
        <f t="shared" si="5"/>
        <v>#N/A</v>
      </c>
      <c r="Y22" s="8" t="str">
        <f t="shared" si="6"/>
        <v/>
      </c>
      <c r="Z22" s="8" t="str">
        <f t="shared" si="1"/>
        <v/>
      </c>
      <c r="AA22" s="8" t="str">
        <f t="shared" si="2"/>
        <v/>
      </c>
    </row>
    <row r="23" spans="1:27" x14ac:dyDescent="0.2">
      <c r="B23" s="10" t="str">
        <f t="shared" si="3"/>
        <v/>
      </c>
      <c r="O23" s="11" t="e">
        <f t="shared" si="5"/>
        <v>#N/A</v>
      </c>
      <c r="Y23" s="8" t="str">
        <f t="shared" si="6"/>
        <v/>
      </c>
      <c r="Z23" s="8" t="str">
        <f t="shared" si="1"/>
        <v/>
      </c>
      <c r="AA23" s="8" t="str">
        <f t="shared" si="2"/>
        <v/>
      </c>
    </row>
    <row r="24" spans="1:27" x14ac:dyDescent="0.2">
      <c r="B24" s="10" t="str">
        <f>IF(A24&gt;0,ROW()-1,"")</f>
        <v/>
      </c>
      <c r="O24" s="11" t="e">
        <f t="shared" si="5"/>
        <v>#N/A</v>
      </c>
      <c r="Y24" s="8" t="str">
        <f t="shared" si="6"/>
        <v/>
      </c>
      <c r="Z24" s="8" t="str">
        <f t="shared" si="1"/>
        <v/>
      </c>
      <c r="AA24" s="8" t="str">
        <f t="shared" si="2"/>
        <v/>
      </c>
    </row>
    <row r="25" spans="1:27" x14ac:dyDescent="0.2">
      <c r="B25" s="10" t="str">
        <f t="shared" si="3"/>
        <v/>
      </c>
      <c r="O25" s="11" t="e">
        <f t="shared" si="5"/>
        <v>#N/A</v>
      </c>
      <c r="Y25" s="8" t="str">
        <f t="shared" si="6"/>
        <v/>
      </c>
      <c r="Z25" s="8" t="str">
        <f t="shared" si="1"/>
        <v/>
      </c>
      <c r="AA25" s="8" t="str">
        <f t="shared" si="2"/>
        <v/>
      </c>
    </row>
    <row r="26" spans="1:27" x14ac:dyDescent="0.2">
      <c r="B26" s="10" t="str">
        <f t="shared" si="3"/>
        <v/>
      </c>
      <c r="O26" s="11" t="e">
        <f t="shared" si="5"/>
        <v>#N/A</v>
      </c>
      <c r="Y26" s="8" t="str">
        <f t="shared" si="6"/>
        <v/>
      </c>
      <c r="Z26" s="8" t="str">
        <f t="shared" si="1"/>
        <v/>
      </c>
      <c r="AA26" s="8" t="str">
        <f t="shared" si="2"/>
        <v/>
      </c>
    </row>
    <row r="27" spans="1:27" x14ac:dyDescent="0.2">
      <c r="B27" s="10" t="str">
        <f t="shared" si="3"/>
        <v/>
      </c>
      <c r="O27" s="11" t="e">
        <f t="shared" si="5"/>
        <v>#N/A</v>
      </c>
      <c r="Y27" s="8" t="str">
        <f t="shared" si="6"/>
        <v/>
      </c>
      <c r="Z27" s="8" t="str">
        <f t="shared" si="1"/>
        <v/>
      </c>
      <c r="AA27" s="8" t="str">
        <f t="shared" si="2"/>
        <v/>
      </c>
    </row>
    <row r="28" spans="1:27" x14ac:dyDescent="0.2">
      <c r="B28" s="10" t="str">
        <f t="shared" si="3"/>
        <v/>
      </c>
      <c r="O28" s="11" t="e">
        <f t="shared" si="5"/>
        <v>#N/A</v>
      </c>
      <c r="Y28" s="8" t="str">
        <f t="shared" si="6"/>
        <v/>
      </c>
      <c r="Z28" s="8" t="str">
        <f t="shared" si="1"/>
        <v/>
      </c>
      <c r="AA28" s="8" t="str">
        <f t="shared" si="2"/>
        <v/>
      </c>
    </row>
    <row r="29" spans="1:27" x14ac:dyDescent="0.2">
      <c r="B29" s="10" t="str">
        <f t="shared" si="3"/>
        <v/>
      </c>
      <c r="O29" s="11" t="e">
        <f t="shared" si="5"/>
        <v>#N/A</v>
      </c>
      <c r="Y29" s="8" t="str">
        <f t="shared" si="6"/>
        <v/>
      </c>
      <c r="Z29" s="8" t="str">
        <f t="shared" si="1"/>
        <v/>
      </c>
      <c r="AA29" s="8" t="str">
        <f t="shared" si="2"/>
        <v/>
      </c>
    </row>
    <row r="30" spans="1:27" x14ac:dyDescent="0.2">
      <c r="O30" s="11" t="e">
        <f t="shared" si="5"/>
        <v>#N/A</v>
      </c>
    </row>
    <row r="31" spans="1:27" x14ac:dyDescent="0.2">
      <c r="O31" s="11" t="e">
        <f t="shared" si="5"/>
        <v>#N/A</v>
      </c>
    </row>
    <row r="32" spans="1:27" x14ac:dyDescent="0.2">
      <c r="O32" s="11" t="e">
        <f t="shared" si="5"/>
        <v>#N/A</v>
      </c>
    </row>
    <row r="33" spans="15:15" x14ac:dyDescent="0.2">
      <c r="O33" s="11" t="e">
        <f t="shared" si="5"/>
        <v>#N/A</v>
      </c>
    </row>
    <row r="34" spans="15:15" x14ac:dyDescent="0.2">
      <c r="O34" s="11" t="e">
        <f t="shared" si="5"/>
        <v>#N/A</v>
      </c>
    </row>
    <row r="35" spans="15:15" x14ac:dyDescent="0.2">
      <c r="O35" s="11" t="e">
        <f t="shared" si="5"/>
        <v>#N/A</v>
      </c>
    </row>
    <row r="36" spans="15:15" x14ac:dyDescent="0.2">
      <c r="O36" s="11" t="e">
        <f t="shared" si="5"/>
        <v>#N/A</v>
      </c>
    </row>
    <row r="37" spans="15:15" x14ac:dyDescent="0.2">
      <c r="O37" s="11" t="e">
        <f t="shared" si="5"/>
        <v>#N/A</v>
      </c>
    </row>
  </sheetData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tabSelected="1" workbookViewId="0">
      <selection activeCell="C22" sqref="C22"/>
    </sheetView>
  </sheetViews>
  <sheetFormatPr baseColWidth="10" defaultRowHeight="16" x14ac:dyDescent="0.2"/>
  <cols>
    <col min="1" max="1" width="19" customWidth="1"/>
    <col min="2" max="2" width="11.83203125" customWidth="1"/>
  </cols>
  <sheetData>
    <row r="1" spans="1:2" x14ac:dyDescent="0.2">
      <c r="A1" s="6" t="s">
        <v>23</v>
      </c>
      <c r="B1" t="s">
        <v>124</v>
      </c>
    </row>
    <row r="3" spans="1:2" x14ac:dyDescent="0.2">
      <c r="A3" s="6" t="s">
        <v>103</v>
      </c>
      <c r="B3" t="s">
        <v>102</v>
      </c>
    </row>
    <row r="4" spans="1:2" x14ac:dyDescent="0.2">
      <c r="A4" s="1" t="s">
        <v>20</v>
      </c>
      <c r="B4" s="7">
        <v>13</v>
      </c>
    </row>
    <row r="5" spans="1:2" x14ac:dyDescent="0.2">
      <c r="A5" s="1" t="s">
        <v>18</v>
      </c>
      <c r="B5" s="7">
        <v>118</v>
      </c>
    </row>
    <row r="6" spans="1:2" x14ac:dyDescent="0.2">
      <c r="A6" s="1" t="s">
        <v>21</v>
      </c>
      <c r="B6" s="7">
        <v>5</v>
      </c>
    </row>
    <row r="7" spans="1:2" x14ac:dyDescent="0.2">
      <c r="A7" s="1" t="s">
        <v>101</v>
      </c>
      <c r="B7" s="7">
        <v>136</v>
      </c>
    </row>
  </sheetData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Charts</vt:lpstr>
      </vt:variant>
      <vt:variant>
        <vt:i4>5</vt:i4>
      </vt:variant>
    </vt:vector>
  </HeadingPairs>
  <TitlesOfParts>
    <vt:vector size="11" baseType="lpstr">
      <vt:lpstr>Instructions</vt:lpstr>
      <vt:lpstr>Lookups</vt:lpstr>
      <vt:lpstr>Product Backlog</vt:lpstr>
      <vt:lpstr>Raw Calculations</vt:lpstr>
      <vt:lpstr>Velocity History</vt:lpstr>
      <vt:lpstr>Investment Allocation</vt:lpstr>
      <vt:lpstr>Release Burn-up</vt:lpstr>
      <vt:lpstr>Accuracy of Commit</vt:lpstr>
      <vt:lpstr>Velocity Trend</vt:lpstr>
      <vt:lpstr>Unplanned Trend</vt:lpstr>
      <vt:lpstr>Good Data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Simple Product Backlog and Burn-up</dc:title>
  <dc:subject/>
  <dc:creator>Hans Samios</dc:creator>
  <cp:keywords/>
  <dc:description/>
  <cp:lastModifiedBy>Microsoft Office User</cp:lastModifiedBy>
  <dcterms:created xsi:type="dcterms:W3CDTF">2015-11-03T21:29:45Z</dcterms:created>
  <dcterms:modified xsi:type="dcterms:W3CDTF">2016-05-10T21:12:47Z</dcterms:modified>
  <cp:category/>
</cp:coreProperties>
</file>